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lukas\Desktop\"/>
    </mc:Choice>
  </mc:AlternateContent>
  <workbookProtection workbookAlgorithmName="SHA-512" workbookHashValue="12QKAzqyPUy52gwm3M29cQcH3xGjAc0U5b4XK+gJt4Wjv86w9ULdjPKPMIo0gVXssAN9V1MkIxlaATA1FNVY5Q==" workbookSaltValue="tO0bQWP5hwrhBohzthSpTg==" workbookSpinCount="100000" lockStructure="1"/>
  <bookViews>
    <workbookView xWindow="0" yWindow="0" windowWidth="20490" windowHeight="7755"/>
  </bookViews>
  <sheets>
    <sheet name="dluhopisy s kuponem" sheetId="3" r:id="rId1"/>
    <sheet name="diskontovane dluhopisy" sheetId="7" r:id="rId2"/>
    <sheet name="PSW_Sheet" sheetId="4" state="veryHidden" r:id="rId3"/>
  </sheets>
  <definedNames>
    <definedName name="SpreadsheetWEBAction" hidden="1">PSW_Sheet!$K$1</definedName>
    <definedName name="SpreadsheetWEBApplicationId" hidden="1">PSW_Sheet!$F$1</definedName>
    <definedName name="SpreadsheetWEBAttachment" hidden="1">PSW_Sheet!$L$1</definedName>
    <definedName name="SpreadsheetwebCounter" hidden="1">PSW_Sheet!$O$1</definedName>
    <definedName name="SpreadsheetWEBDataEditID" hidden="1">PSW_Sheet!$H$1</definedName>
    <definedName name="SpreadsheetWEBDataID" hidden="1">PSW_Sheet!$G$1</definedName>
    <definedName name="SpreadsheetWEBInternalConnection" hidden="1">PSW_Sheet!$C$1</definedName>
    <definedName name="SpreadsheetwebNow" hidden="1">PSW_Sheet!$N$1</definedName>
    <definedName name="SpreadsheetWEBStatusIndex" hidden="1">PSW_Sheet!$I$1</definedName>
    <definedName name="SpreadsheetWEBUserEmail" hidden="1">PSW_Sheet!$J$1</definedName>
    <definedName name="SpreadsheetWEBUserInfo" hidden="1">PSW_Sheet!$M$1</definedName>
    <definedName name="SpreadsheetWEBUserName" hidden="1">PSW_Sheet!$D$1</definedName>
    <definedName name="SpreadsheetWEBUserRole" hidden="1">PSW_Sheet!$E$1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C17" i="7" l="1"/>
  <c r="C18" i="7" s="1"/>
  <c r="K11" i="7"/>
  <c r="E13" i="7"/>
  <c r="E11" i="7"/>
  <c r="D16" i="7"/>
  <c r="F7" i="7"/>
  <c r="D27" i="3"/>
  <c r="H7" i="3"/>
  <c r="D17" i="7" l="1"/>
  <c r="C19" i="7"/>
  <c r="D18" i="7"/>
  <c r="K16" i="7"/>
  <c r="K15" i="7"/>
  <c r="C20" i="7" l="1"/>
  <c r="D19" i="7"/>
  <c r="C21" i="7" l="1"/>
  <c r="D20" i="7"/>
  <c r="C22" i="7" l="1"/>
  <c r="D21" i="7"/>
  <c r="C23" i="7" l="1"/>
  <c r="D22" i="7"/>
  <c r="C24" i="7" l="1"/>
  <c r="D23" i="7"/>
  <c r="C25" i="7" l="1"/>
  <c r="D24" i="7"/>
  <c r="C26" i="7" l="1"/>
  <c r="D25" i="7"/>
  <c r="C27" i="7" l="1"/>
  <c r="D26" i="7"/>
  <c r="C28" i="7" l="1"/>
  <c r="D27" i="7"/>
  <c r="C29" i="7" l="1"/>
  <c r="D28" i="7"/>
  <c r="C30" i="7" l="1"/>
  <c r="D29" i="7"/>
  <c r="C31" i="7" l="1"/>
  <c r="D30" i="7"/>
  <c r="C32" i="7" l="1"/>
  <c r="D31" i="7"/>
  <c r="C33" i="7" l="1"/>
  <c r="D32" i="7"/>
  <c r="C34" i="7" l="1"/>
  <c r="D33" i="7"/>
  <c r="C35" i="7" l="1"/>
  <c r="D34" i="7"/>
  <c r="C36" i="7" l="1"/>
  <c r="D35" i="7"/>
  <c r="C37" i="7" l="1"/>
  <c r="D36" i="7"/>
  <c r="C38" i="7" l="1"/>
  <c r="D37" i="7"/>
  <c r="C39" i="7" l="1"/>
  <c r="D38" i="7"/>
  <c r="C40" i="7" l="1"/>
  <c r="D39" i="7"/>
  <c r="C41" i="7" l="1"/>
  <c r="D40" i="7"/>
  <c r="C42" i="7" l="1"/>
  <c r="D41" i="7"/>
  <c r="C43" i="7" l="1"/>
  <c r="D42" i="7"/>
  <c r="C44" i="7" l="1"/>
  <c r="D43" i="7"/>
  <c r="C45" i="7" l="1"/>
  <c r="D44" i="7"/>
  <c r="C46" i="7" l="1"/>
  <c r="D45" i="7"/>
  <c r="C47" i="7" l="1"/>
  <c r="D46" i="7"/>
  <c r="C48" i="7" l="1"/>
  <c r="D47" i="7"/>
  <c r="C49" i="7" l="1"/>
  <c r="D48" i="7"/>
  <c r="C50" i="7" l="1"/>
  <c r="D49" i="7"/>
  <c r="C51" i="7" l="1"/>
  <c r="D50" i="7"/>
  <c r="K13" i="7"/>
  <c r="K12" i="7"/>
  <c r="C52" i="7" l="1"/>
  <c r="D51" i="7"/>
  <c r="C53" i="7" l="1"/>
  <c r="D52" i="7"/>
  <c r="C54" i="7" l="1"/>
  <c r="D53" i="7"/>
  <c r="C55" i="7" l="1"/>
  <c r="D54" i="7"/>
  <c r="C56" i="7" l="1"/>
  <c r="D55" i="7"/>
  <c r="C57" i="7" l="1"/>
  <c r="D56" i="7"/>
  <c r="C58" i="7" l="1"/>
  <c r="D57" i="7"/>
  <c r="C59" i="7" l="1"/>
  <c r="D58" i="7"/>
  <c r="C60" i="7" l="1"/>
  <c r="D59" i="7"/>
  <c r="C61" i="7" l="1"/>
  <c r="D60" i="7"/>
  <c r="C62" i="7" l="1"/>
  <c r="D61" i="7"/>
  <c r="C63" i="7" l="1"/>
  <c r="D62" i="7"/>
  <c r="C64" i="7" l="1"/>
  <c r="D63" i="7"/>
  <c r="C65" i="7" l="1"/>
  <c r="D64" i="7"/>
  <c r="C66" i="7" l="1"/>
  <c r="D65" i="7"/>
  <c r="C67" i="7" l="1"/>
  <c r="D66" i="7"/>
  <c r="C68" i="7" l="1"/>
  <c r="D67" i="7"/>
  <c r="C69" i="7" l="1"/>
  <c r="D68" i="7"/>
  <c r="C70" i="7" l="1"/>
  <c r="D69" i="7"/>
  <c r="C71" i="7" l="1"/>
  <c r="D70" i="7"/>
  <c r="C72" i="7" l="1"/>
  <c r="D71" i="7"/>
  <c r="C73" i="7" l="1"/>
  <c r="D72" i="7"/>
  <c r="C74" i="7" l="1"/>
  <c r="D73" i="7"/>
  <c r="C75" i="7" l="1"/>
  <c r="D74" i="7"/>
  <c r="C76" i="7" l="1"/>
  <c r="D75" i="7"/>
  <c r="C77" i="7" l="1"/>
  <c r="D76" i="7"/>
  <c r="C78" i="7" l="1"/>
  <c r="D77" i="7"/>
  <c r="C79" i="7" l="1"/>
  <c r="D78" i="7"/>
  <c r="C80" i="7" l="1"/>
  <c r="D79" i="7"/>
  <c r="C81" i="7" l="1"/>
  <c r="D80" i="7"/>
  <c r="C82" i="7" l="1"/>
  <c r="D81" i="7"/>
  <c r="C83" i="7" l="1"/>
  <c r="D82" i="7"/>
  <c r="C84" i="7" l="1"/>
  <c r="D83" i="7"/>
  <c r="C85" i="7" l="1"/>
  <c r="D84" i="7"/>
  <c r="C86" i="7" l="1"/>
  <c r="D85" i="7"/>
  <c r="C87" i="7" l="1"/>
  <c r="D86" i="7"/>
  <c r="C88" i="7" l="1"/>
  <c r="D87" i="7"/>
  <c r="C89" i="7" l="1"/>
  <c r="D88" i="7"/>
  <c r="C90" i="7" l="1"/>
  <c r="D89" i="7"/>
  <c r="C91" i="7" l="1"/>
  <c r="D90" i="7"/>
  <c r="C92" i="7" l="1"/>
  <c r="D92" i="7" s="1"/>
  <c r="D91" i="7"/>
  <c r="F10" i="3" l="1"/>
  <c r="C28" i="3" l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E21" i="3"/>
  <c r="E20" i="3"/>
  <c r="E16" i="3"/>
  <c r="E15" i="3"/>
  <c r="D28" i="3" l="1"/>
  <c r="D30" i="3"/>
  <c r="D29" i="3" l="1"/>
  <c r="D31" i="3" l="1"/>
  <c r="D32" i="3"/>
  <c r="D33" i="3" l="1"/>
  <c r="D34" i="3" l="1"/>
  <c r="D35" i="3" l="1"/>
  <c r="D36" i="3" l="1"/>
  <c r="D37" i="3" l="1"/>
  <c r="D38" i="3" l="1"/>
  <c r="D39" i="3" l="1"/>
  <c r="D40" i="3" l="1"/>
  <c r="D41" i="3" l="1"/>
  <c r="D42" i="3" l="1"/>
  <c r="D43" i="3" l="1"/>
  <c r="D44" i="3" l="1"/>
  <c r="D45" i="3" l="1"/>
  <c r="D46" i="3" l="1"/>
  <c r="D47" i="3" l="1"/>
  <c r="D48" i="3" l="1"/>
  <c r="D49" i="3" l="1"/>
  <c r="D50" i="3" l="1"/>
  <c r="D51" i="3" l="1"/>
  <c r="D52" i="3" l="1"/>
  <c r="D53" i="3" l="1"/>
  <c r="D54" i="3" l="1"/>
  <c r="D55" i="3" l="1"/>
  <c r="D56" i="3" l="1"/>
  <c r="D57" i="3" l="1"/>
  <c r="E18" i="3" s="1"/>
  <c r="M15" i="3" l="1"/>
  <c r="M20" i="3"/>
  <c r="M19" i="3"/>
  <c r="D58" i="3"/>
  <c r="M17" i="3" l="1"/>
  <c r="M16" i="3"/>
  <c r="D59" i="3"/>
  <c r="D60" i="3" l="1"/>
  <c r="D61" i="3" l="1"/>
  <c r="D62" i="3" l="1"/>
  <c r="D63" i="3" l="1"/>
  <c r="D64" i="3" l="1"/>
  <c r="D65" i="3" l="1"/>
  <c r="D66" i="3" l="1"/>
  <c r="D67" i="3" l="1"/>
  <c r="D68" i="3" l="1"/>
  <c r="D69" i="3" l="1"/>
  <c r="D70" i="3" l="1"/>
  <c r="D71" i="3" l="1"/>
  <c r="D72" i="3" l="1"/>
  <c r="D73" i="3" l="1"/>
  <c r="D74" i="3" l="1"/>
  <c r="D75" i="3" l="1"/>
  <c r="D76" i="3" l="1"/>
  <c r="D77" i="3" l="1"/>
  <c r="D78" i="3" l="1"/>
  <c r="D79" i="3" l="1"/>
  <c r="D80" i="3" l="1"/>
  <c r="D81" i="3" l="1"/>
  <c r="D82" i="3" l="1"/>
  <c r="D83" i="3" l="1"/>
  <c r="D84" i="3" l="1"/>
  <c r="D85" i="3" l="1"/>
  <c r="D86" i="3" l="1"/>
  <c r="D87" i="3" l="1"/>
  <c r="D88" i="3" l="1"/>
  <c r="D89" i="3" l="1"/>
  <c r="D90" i="3" l="1"/>
  <c r="D91" i="3" l="1"/>
  <c r="D92" i="3" l="1"/>
  <c r="D93" i="3" l="1"/>
  <c r="D94" i="3" l="1"/>
  <c r="D95" i="3" l="1"/>
  <c r="D96" i="3" l="1"/>
  <c r="D97" i="3" l="1"/>
  <c r="D98" i="3" l="1"/>
  <c r="D99" i="3" l="1"/>
  <c r="D100" i="3" l="1"/>
  <c r="D101" i="3" l="1"/>
  <c r="D103" i="3" l="1"/>
  <c r="D102" i="3"/>
</calcChain>
</file>

<file path=xl/sharedStrings.xml><?xml version="1.0" encoding="utf-8"?>
<sst xmlns="http://schemas.openxmlformats.org/spreadsheetml/2006/main" count="46" uniqueCount="30">
  <si>
    <t>Rendita</t>
  </si>
  <si>
    <t>Datum koupě pro výpočet D</t>
  </si>
  <si>
    <t>Datum prodeje pro výpočet D</t>
  </si>
  <si>
    <t>Durace</t>
  </si>
  <si>
    <t>Změna úrokové sazby</t>
  </si>
  <si>
    <t>Rok</t>
  </si>
  <si>
    <t>dluhopisy s kupónem</t>
  </si>
  <si>
    <t>Jmenovitá hodnota</t>
  </si>
  <si>
    <t>Nákupní cena</t>
  </si>
  <si>
    <t xml:space="preserve">Kupónová sazba p.a. </t>
  </si>
  <si>
    <t>Splatnost v letech při nákupu</t>
  </si>
  <si>
    <t>ročně</t>
  </si>
  <si>
    <t>pololetně</t>
  </si>
  <si>
    <t>čtvrtletně</t>
  </si>
  <si>
    <t>Frekvence kuponů (ročně, pololetně, čtvrtletně)</t>
  </si>
  <si>
    <t>Kupón (absolutně)</t>
  </si>
  <si>
    <t>Počet kuponů (celkem)</t>
  </si>
  <si>
    <t xml:space="preserve">Výnos do doby splatnosti = Yield to maturity (YTM) </t>
  </si>
  <si>
    <t xml:space="preserve">Kuponová výnosnost </t>
  </si>
  <si>
    <t xml:space="preserve">Běžná výnosnost </t>
  </si>
  <si>
    <t>změna chování dluhopisu</t>
  </si>
  <si>
    <t>hodnoty</t>
  </si>
  <si>
    <t>Předpokládaná změna ceny v % (dle durace)</t>
  </si>
  <si>
    <t>Předpokládaná změna ceny abs. (dle durace)</t>
  </si>
  <si>
    <t>Peněžní toky</t>
  </si>
  <si>
    <t>diskontované dluhopisy</t>
  </si>
  <si>
    <r>
      <rPr>
        <b/>
        <u/>
        <sz val="10"/>
        <rFont val="Arial"/>
        <family val="2"/>
        <charset val="238"/>
      </rPr>
      <t>Skutečná</t>
    </r>
    <r>
      <rPr>
        <b/>
        <sz val="10"/>
        <rFont val="Arial"/>
        <family val="2"/>
        <charset val="238"/>
      </rPr>
      <t xml:space="preserve"> změna ceny v % </t>
    </r>
  </si>
  <si>
    <r>
      <rPr>
        <b/>
        <u/>
        <sz val="10"/>
        <rFont val="Arial"/>
        <family val="2"/>
        <charset val="238"/>
      </rPr>
      <t>Skutečná</t>
    </r>
    <r>
      <rPr>
        <b/>
        <sz val="10"/>
        <rFont val="Arial"/>
        <family val="2"/>
        <charset val="238"/>
      </rPr>
      <t xml:space="preserve"> změna ceny abs. </t>
    </r>
  </si>
  <si>
    <t>Informace zde můžete měnit:</t>
  </si>
  <si>
    <r>
      <rPr>
        <sz val="11"/>
        <rFont val="Calibri"/>
        <family val="2"/>
        <charset val="238"/>
        <scheme val="minor"/>
      </rPr>
      <t xml:space="preserve">Předpokládaná změna ceny </t>
    </r>
    <r>
      <rPr>
        <b/>
        <sz val="12"/>
        <rFont val="Calibri"/>
        <family val="2"/>
        <charset val="238"/>
        <scheme val="minor"/>
      </rPr>
      <t>abs.</t>
    </r>
    <r>
      <rPr>
        <sz val="12"/>
        <rFont val="Calibri"/>
        <family val="2"/>
        <charset val="238"/>
        <scheme val="minor"/>
      </rPr>
      <t xml:space="preserve"> (dle durace)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</si>
</sst>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Kč&quot;;[Red]\-#,##0\ &quot;Kč&quot;"/>
    <numFmt numFmtId="166" formatCode="#,##0\ &quot;Kč&quot;"/>
    <numFmt numFmtId="169" formatCode="##&quot; let&quot;"/>
    <numFmt numFmtId="171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3" borderId="15" xfId="0" applyFont="1" applyFill="1" applyBorder="1" applyAlignment="1" applyProtection="1">
      <alignment horizontal="center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Protection="1"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6" fillId="3" borderId="15" xfId="0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6" fillId="3" borderId="28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 wrapText="1"/>
      <protection hidden="1"/>
    </xf>
    <xf numFmtId="0" fontId="7" fillId="2" borderId="18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2" borderId="19" xfId="0" applyFill="1" applyBorder="1" applyProtection="1">
      <protection hidden="1"/>
    </xf>
    <xf numFmtId="0" fontId="0" fillId="2" borderId="20" xfId="0" applyFill="1" applyBorder="1" applyProtection="1">
      <protection hidden="1"/>
    </xf>
    <xf numFmtId="0" fontId="0" fillId="2" borderId="21" xfId="0" applyFill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7" xfId="0" applyFill="1" applyBorder="1" applyProtection="1">
      <protection hidden="1"/>
    </xf>
    <xf numFmtId="9" fontId="0" fillId="2" borderId="7" xfId="0" applyNumberForma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23" xfId="0" applyFill="1" applyBorder="1" applyProtection="1">
      <protection hidden="1"/>
    </xf>
    <xf numFmtId="0" fontId="0" fillId="2" borderId="24" xfId="0" applyFill="1" applyBorder="1" applyProtection="1">
      <protection hidden="1"/>
    </xf>
    <xf numFmtId="0" fontId="3" fillId="2" borderId="27" xfId="0" applyNumberFormat="1" applyFont="1" applyFill="1" applyBorder="1" applyAlignment="1" applyProtection="1">
      <alignment vertical="center" wrapText="1"/>
      <protection hidden="1"/>
    </xf>
    <xf numFmtId="0" fontId="0" fillId="2" borderId="25" xfId="0" applyFill="1" applyBorder="1" applyProtection="1">
      <protection hidden="1"/>
    </xf>
    <xf numFmtId="0" fontId="3" fillId="2" borderId="0" xfId="0" applyNumberFormat="1" applyFont="1" applyFill="1" applyBorder="1" applyAlignment="1" applyProtection="1">
      <alignment vertical="center" wrapText="1"/>
      <protection hidden="1"/>
    </xf>
    <xf numFmtId="0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2" fontId="1" fillId="2" borderId="2" xfId="0" applyNumberFormat="1" applyFont="1" applyFill="1" applyBorder="1" applyAlignment="1" applyProtection="1">
      <alignment horizontal="center"/>
      <protection hidden="1"/>
    </xf>
    <xf numFmtId="6" fontId="3" fillId="2" borderId="6" xfId="0" applyNumberFormat="1" applyFont="1" applyFill="1" applyBorder="1" applyAlignment="1" applyProtection="1">
      <alignment horizontal="center" vertical="center"/>
      <protection hidden="1"/>
    </xf>
    <xf numFmtId="10" fontId="3" fillId="2" borderId="29" xfId="0" applyNumberFormat="1" applyFont="1" applyFill="1" applyBorder="1" applyAlignment="1" applyProtection="1">
      <alignment horizontal="center" vertical="center"/>
      <protection hidden="1"/>
    </xf>
    <xf numFmtId="6" fontId="3" fillId="2" borderId="18" xfId="0" applyNumberFormat="1" applyFont="1" applyFill="1" applyBorder="1" applyAlignment="1" applyProtection="1">
      <alignment horizontal="center" vertical="center"/>
      <protection hidden="1"/>
    </xf>
    <xf numFmtId="10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6" fontId="1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10" fontId="3" fillId="2" borderId="18" xfId="0" applyNumberFormat="1" applyFont="1" applyFill="1" applyBorder="1" applyAlignment="1" applyProtection="1">
      <alignment horizontal="center" vertical="center"/>
      <protection hidden="1"/>
    </xf>
    <xf numFmtId="10" fontId="3" fillId="2" borderId="6" xfId="0" applyNumberFormat="1" applyFont="1" applyFill="1" applyBorder="1" applyAlignment="1" applyProtection="1">
      <alignment horizontal="center" vertical="center"/>
      <protection hidden="1"/>
    </xf>
    <xf numFmtId="14" fontId="0" fillId="2" borderId="0" xfId="0" applyNumberFormat="1" applyFill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11" xfId="0" applyNumberFormat="1" applyFill="1" applyBorder="1" applyAlignment="1" applyProtection="1">
      <alignment horizontal="center"/>
      <protection hidden="1"/>
    </xf>
    <xf numFmtId="6" fontId="0" fillId="2" borderId="12" xfId="0" applyNumberFormat="1" applyFill="1" applyBorder="1" applyAlignment="1" applyProtection="1">
      <alignment horizontal="center"/>
      <protection hidden="1"/>
    </xf>
    <xf numFmtId="0" fontId="0" fillId="2" borderId="4" xfId="0" applyNumberFormat="1" applyFill="1" applyBorder="1" applyAlignment="1" applyProtection="1">
      <alignment horizontal="center"/>
      <protection hidden="1"/>
    </xf>
    <xf numFmtId="6" fontId="0" fillId="2" borderId="5" xfId="0" applyNumberFormat="1" applyFill="1" applyBorder="1" applyAlignment="1" applyProtection="1">
      <alignment horizontal="center"/>
      <protection hidden="1"/>
    </xf>
    <xf numFmtId="0" fontId="0" fillId="2" borderId="9" xfId="0" applyNumberFormat="1" applyFill="1" applyBorder="1" applyAlignment="1" applyProtection="1">
      <alignment horizontal="center"/>
      <protection hidden="1"/>
    </xf>
    <xf numFmtId="6" fontId="0" fillId="2" borderId="10" xfId="0" applyNumberFormat="1" applyFill="1" applyBorder="1" applyAlignment="1" applyProtection="1">
      <alignment horizontal="center"/>
      <protection hidden="1"/>
    </xf>
    <xf numFmtId="6" fontId="3" fillId="4" borderId="6" xfId="0" applyNumberFormat="1" applyFont="1" applyFill="1" applyBorder="1" applyAlignment="1" applyProtection="1">
      <alignment horizontal="center"/>
      <protection locked="0" hidden="1"/>
    </xf>
    <xf numFmtId="10" fontId="3" fillId="4" borderId="6" xfId="0" applyNumberFormat="1" applyFont="1" applyFill="1" applyBorder="1" applyAlignment="1" applyProtection="1">
      <alignment horizontal="center"/>
      <protection locked="0" hidden="1"/>
    </xf>
    <xf numFmtId="169" fontId="3" fillId="4" borderId="6" xfId="0" applyNumberFormat="1" applyFont="1" applyFill="1" applyBorder="1" applyAlignment="1" applyProtection="1">
      <alignment horizontal="center"/>
      <protection locked="0" hidden="1"/>
    </xf>
    <xf numFmtId="0" fontId="0" fillId="4" borderId="6" xfId="0" applyFill="1" applyBorder="1" applyAlignment="1" applyProtection="1">
      <alignment horizontal="center"/>
      <protection locked="0" hidden="1"/>
    </xf>
    <xf numFmtId="0" fontId="0" fillId="2" borderId="20" xfId="0" applyFill="1" applyBorder="1" applyAlignment="1" applyProtection="1">
      <alignment horizontal="center"/>
      <protection hidden="1"/>
    </xf>
    <xf numFmtId="166" fontId="0" fillId="2" borderId="8" xfId="0" applyNumberFormat="1" applyFill="1" applyBorder="1" applyAlignment="1" applyProtection="1">
      <alignment vertical="center"/>
      <protection hidden="1"/>
    </xf>
    <xf numFmtId="166" fontId="0" fillId="2" borderId="0" xfId="0" applyNumberFormat="1" applyFill="1" applyBorder="1" applyAlignment="1" applyProtection="1">
      <alignment vertical="center"/>
      <protection hidden="1"/>
    </xf>
    <xf numFmtId="171" fontId="1" fillId="2" borderId="2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166" fontId="0" fillId="4" borderId="6" xfId="0" applyNumberFormat="1" applyFill="1" applyBorder="1" applyAlignment="1" applyProtection="1">
      <alignment horizontal="center" vertical="center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103</xdr:row>
      <xdr:rowOff>180975</xdr:rowOff>
    </xdr:from>
    <xdr:to>
      <xdr:col>2</xdr:col>
      <xdr:colOff>1330553</xdr:colOff>
      <xdr:row>109</xdr:row>
      <xdr:rowOff>123825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87975"/>
          <a:ext cx="1330553" cy="1085850"/>
        </a:xfrm>
        <a:prstGeom prst="rect">
          <a:avLst/>
        </a:prstGeom>
      </xdr:spPr>
    </xdr:pic>
    <xdr:clientData/>
  </xdr:twoCellAnchor>
  <xdr:twoCellAnchor>
    <xdr:from>
      <xdr:col>9</xdr:col>
      <xdr:colOff>95250</xdr:colOff>
      <xdr:row>6</xdr:row>
      <xdr:rowOff>85725</xdr:rowOff>
    </xdr:from>
    <xdr:to>
      <xdr:col>13</xdr:col>
      <xdr:colOff>190500</xdr:colOff>
      <xdr:row>11</xdr:row>
      <xdr:rowOff>161925</xdr:rowOff>
    </xdr:to>
    <xdr:sp macro="" textlink="">
      <xdr:nvSpPr>
        <xdr:cNvPr id="8" name="TextovéPole 7"/>
        <xdr:cNvSpPr txBox="1"/>
      </xdr:nvSpPr>
      <xdr:spPr>
        <a:xfrm>
          <a:off x="6296025" y="1171575"/>
          <a:ext cx="3914775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200" b="1" u="sng">
              <a:solidFill>
                <a:sysClr val="windowText" lastClr="000000"/>
              </a:solidFill>
            </a:rPr>
            <a:t>DLUHOPISOVÁ</a:t>
          </a:r>
          <a:r>
            <a:rPr lang="cs-CZ" sz="1200" b="1" u="sng" baseline="0">
              <a:solidFill>
                <a:sysClr val="windowText" lastClr="000000"/>
              </a:solidFill>
            </a:rPr>
            <a:t> KALKULAČKA</a:t>
          </a:r>
        </a:p>
        <a:p>
          <a:r>
            <a:rPr lang="cs-CZ" sz="1000" b="0" baseline="0">
              <a:solidFill>
                <a:sysClr val="windowText" lastClr="000000"/>
              </a:solidFill>
            </a:rPr>
            <a:t>Vlevo zadejte do </a:t>
          </a:r>
          <a:r>
            <a:rPr lang="cs-CZ" sz="1000" b="1" baseline="0">
              <a:solidFill>
                <a:sysClr val="windowText" lastClr="000000"/>
              </a:solidFill>
            </a:rPr>
            <a:t>modrých částí </a:t>
          </a:r>
          <a:r>
            <a:rPr lang="cs-CZ" sz="1000" b="0" baseline="0">
              <a:solidFill>
                <a:sysClr val="windowText" lastClr="000000"/>
              </a:solidFill>
            </a:rPr>
            <a:t>vlastnosti dluhopisu. </a:t>
          </a:r>
        </a:p>
        <a:p>
          <a:r>
            <a:rPr lang="cs-CZ" sz="1000" b="0" baseline="0">
              <a:solidFill>
                <a:sysClr val="windowText" lastClr="000000"/>
              </a:solidFill>
            </a:rPr>
            <a:t>V pravé části můžete zjistit, </a:t>
          </a:r>
          <a:r>
            <a:rPr lang="cs-CZ" sz="1000" b="1" baseline="0">
              <a:solidFill>
                <a:sysClr val="windowText" lastClr="000000"/>
              </a:solidFill>
            </a:rPr>
            <a:t>jak se bude dluhopis chovat</a:t>
          </a:r>
          <a:r>
            <a:rPr lang="cs-CZ" sz="1000" b="0" baseline="0">
              <a:solidFill>
                <a:sysClr val="windowText" lastClr="000000"/>
              </a:solidFill>
            </a:rPr>
            <a:t> při změně úrokové sazby.</a:t>
          </a:r>
        </a:p>
        <a:p>
          <a:r>
            <a:rPr lang="cs-CZ" sz="1000" b="0">
              <a:solidFill>
                <a:sysClr val="windowText" lastClr="000000"/>
              </a:solidFill>
            </a:rPr>
            <a:t>Dole</a:t>
          </a:r>
          <a:r>
            <a:rPr lang="cs-CZ" sz="1000" b="0" baseline="0">
              <a:solidFill>
                <a:sysClr val="windowText" lastClr="000000"/>
              </a:solidFill>
            </a:rPr>
            <a:t> najdete </a:t>
          </a:r>
          <a:r>
            <a:rPr lang="cs-CZ" sz="1000" b="1" baseline="0">
              <a:solidFill>
                <a:sysClr val="windowText" lastClr="000000"/>
              </a:solidFill>
            </a:rPr>
            <a:t>vývoj peněžních toků </a:t>
          </a:r>
          <a:r>
            <a:rPr lang="cs-CZ" sz="1000" b="0" baseline="0">
              <a:solidFill>
                <a:sysClr val="windowText" lastClr="000000"/>
              </a:solidFill>
            </a:rPr>
            <a:t>v jednotlivých letech.</a:t>
          </a:r>
        </a:p>
        <a:p>
          <a:r>
            <a:rPr lang="cs-CZ" sz="1000" b="0" baseline="0">
              <a:solidFill>
                <a:sysClr val="windowText" lastClr="000000"/>
              </a:solidFill>
            </a:rPr>
            <a:t>Na další záložce najdete </a:t>
          </a:r>
          <a:r>
            <a:rPr lang="cs-CZ" sz="1000" b="1" baseline="0">
              <a:solidFill>
                <a:sysClr val="windowText" lastClr="000000"/>
              </a:solidFill>
            </a:rPr>
            <a:t>diskontované dluhopisy</a:t>
          </a:r>
          <a:r>
            <a:rPr lang="cs-CZ" sz="1000" b="0" baseline="0">
              <a:solidFill>
                <a:sysClr val="windowText" lastClr="000000"/>
              </a:solidFill>
            </a:rPr>
            <a:t>.</a:t>
          </a:r>
        </a:p>
        <a:p>
          <a:endParaRPr lang="cs-CZ" sz="1100" b="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94</xdr:row>
      <xdr:rowOff>28575</xdr:rowOff>
    </xdr:from>
    <xdr:to>
      <xdr:col>2</xdr:col>
      <xdr:colOff>1311503</xdr:colOff>
      <xdr:row>99</xdr:row>
      <xdr:rowOff>161925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8164175"/>
          <a:ext cx="1330553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tabSelected="1" workbookViewId="0">
      <selection activeCell="E7" sqref="E7"/>
    </sheetView>
  </sheetViews>
  <sheetFormatPr defaultRowHeight="15" x14ac:dyDescent="0.25"/>
  <cols>
    <col min="1" max="1" width="3" style="16" customWidth="1"/>
    <col min="2" max="2" width="3.625" style="16" customWidth="1"/>
    <col min="3" max="3" width="22.875" style="16" customWidth="1"/>
    <col min="4" max="4" width="21.375" style="16" customWidth="1"/>
    <col min="5" max="5" width="10.75" style="16" customWidth="1"/>
    <col min="6" max="6" width="4.875" style="16" hidden="1" customWidth="1"/>
    <col min="7" max="7" width="4.625" style="16" hidden="1" customWidth="1"/>
    <col min="8" max="8" width="5.75" style="16" customWidth="1"/>
    <col min="9" max="9" width="8" style="16" customWidth="1"/>
    <col min="10" max="10" width="1.375" style="16" customWidth="1"/>
    <col min="11" max="11" width="16.375" style="16" customWidth="1"/>
    <col min="12" max="12" width="20.75" style="16" customWidth="1"/>
    <col min="13" max="13" width="11.625" style="16" customWidth="1"/>
    <col min="14" max="16384" width="9" style="16"/>
  </cols>
  <sheetData>
    <row r="2" spans="2:14" ht="3.75" customHeight="1" x14ac:dyDescent="0.2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2:14" x14ac:dyDescent="0.25">
      <c r="B3" s="20"/>
      <c r="C3" s="6" t="s">
        <v>28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</row>
    <row r="4" spans="2:14" ht="5.25" customHeight="1" thickBot="1" x14ac:dyDescent="0.3">
      <c r="B4" s="20"/>
      <c r="F4" s="21"/>
      <c r="G4" s="21"/>
      <c r="H4" s="21"/>
      <c r="I4" s="21"/>
      <c r="J4" s="21"/>
      <c r="K4" s="21"/>
      <c r="L4" s="21"/>
      <c r="M4" s="21"/>
      <c r="N4" s="22"/>
    </row>
    <row r="5" spans="2:14" ht="19.5" thickBot="1" x14ac:dyDescent="0.3">
      <c r="B5" s="20"/>
      <c r="C5" s="1" t="s">
        <v>6</v>
      </c>
      <c r="D5" s="2"/>
      <c r="E5" s="2"/>
      <c r="F5" s="21"/>
      <c r="G5" s="21"/>
      <c r="H5" s="21"/>
      <c r="I5" s="21"/>
      <c r="J5" s="21"/>
      <c r="K5" s="1" t="s">
        <v>20</v>
      </c>
      <c r="L5" s="2"/>
      <c r="M5" s="2"/>
      <c r="N5" s="22"/>
    </row>
    <row r="6" spans="2:14" ht="15" customHeight="1" x14ac:dyDescent="0.25">
      <c r="B6" s="20"/>
      <c r="C6" s="3" t="s">
        <v>7</v>
      </c>
      <c r="D6" s="3"/>
      <c r="E6" s="51">
        <v>110000</v>
      </c>
      <c r="F6" s="21"/>
      <c r="G6" s="21"/>
      <c r="H6" s="21"/>
      <c r="I6" s="21"/>
      <c r="J6" s="21"/>
      <c r="K6" s="3" t="s">
        <v>4</v>
      </c>
      <c r="L6" s="3"/>
      <c r="M6" s="52">
        <v>-0.01</v>
      </c>
      <c r="N6" s="22"/>
    </row>
    <row r="7" spans="2:14" ht="15" customHeight="1" x14ac:dyDescent="0.25">
      <c r="B7" s="20"/>
      <c r="C7" s="3" t="s">
        <v>8</v>
      </c>
      <c r="D7" s="3"/>
      <c r="E7" s="51">
        <v>100000</v>
      </c>
      <c r="F7" s="21"/>
      <c r="G7" s="21"/>
      <c r="H7" s="23">
        <f>E7/E6</f>
        <v>0.90909090909090906</v>
      </c>
      <c r="I7" s="24" t="s">
        <v>21</v>
      </c>
      <c r="J7" s="21"/>
      <c r="N7" s="22"/>
    </row>
    <row r="8" spans="2:14" x14ac:dyDescent="0.25">
      <c r="B8" s="20"/>
      <c r="C8" s="3" t="s">
        <v>9</v>
      </c>
      <c r="D8" s="3"/>
      <c r="E8" s="52">
        <v>0.02</v>
      </c>
      <c r="F8" s="21"/>
      <c r="G8" s="21"/>
      <c r="H8" s="21"/>
      <c r="I8" s="21"/>
      <c r="J8" s="21"/>
      <c r="K8" s="21"/>
      <c r="L8" s="21"/>
      <c r="M8" s="21"/>
      <c r="N8" s="22"/>
    </row>
    <row r="9" spans="2:14" ht="15.75" customHeight="1" x14ac:dyDescent="0.25">
      <c r="B9" s="20"/>
      <c r="C9" s="3" t="s">
        <v>10</v>
      </c>
      <c r="D9" s="3"/>
      <c r="E9" s="53">
        <v>10</v>
      </c>
      <c r="F9" s="21"/>
      <c r="G9" s="21" t="s">
        <v>11</v>
      </c>
      <c r="H9" s="21"/>
      <c r="I9" s="21"/>
      <c r="J9" s="21"/>
      <c r="K9" s="21"/>
      <c r="L9" s="21"/>
      <c r="M9" s="21"/>
      <c r="N9" s="22"/>
    </row>
    <row r="10" spans="2:14" ht="15.75" customHeight="1" x14ac:dyDescent="0.25">
      <c r="B10" s="20"/>
      <c r="C10" s="3" t="s">
        <v>14</v>
      </c>
      <c r="D10" s="3"/>
      <c r="E10" s="54" t="s">
        <v>11</v>
      </c>
      <c r="F10" s="21">
        <f>IF(E10="ročně",1,IF(E10="pololetně",2,4))</f>
        <v>1</v>
      </c>
      <c r="G10" s="21" t="s">
        <v>12</v>
      </c>
      <c r="H10" s="21"/>
      <c r="I10" s="21"/>
      <c r="J10" s="21"/>
      <c r="K10" s="21"/>
      <c r="L10" s="21"/>
      <c r="M10" s="21"/>
      <c r="N10" s="22"/>
    </row>
    <row r="11" spans="2:14" ht="15.75" customHeight="1" x14ac:dyDescent="0.25">
      <c r="B11" s="20"/>
      <c r="C11" s="15"/>
      <c r="D11" s="15"/>
      <c r="E11" s="25"/>
      <c r="F11" s="21"/>
      <c r="G11" s="27" t="s">
        <v>13</v>
      </c>
      <c r="H11" s="21"/>
      <c r="I11" s="21"/>
      <c r="J11" s="21"/>
      <c r="K11" s="21"/>
      <c r="L11" s="21"/>
      <c r="M11" s="21"/>
      <c r="N11" s="22"/>
    </row>
    <row r="12" spans="2:14" ht="15.75" customHeight="1" x14ac:dyDescent="0.25">
      <c r="B12" s="20"/>
      <c r="C12" s="15"/>
      <c r="D12" s="15"/>
      <c r="E12" s="25"/>
      <c r="F12" s="21"/>
      <c r="H12" s="21"/>
      <c r="I12" s="21"/>
      <c r="J12" s="21"/>
      <c r="K12" s="21"/>
      <c r="L12" s="21"/>
      <c r="M12" s="21"/>
      <c r="N12" s="22"/>
    </row>
    <row r="13" spans="2:14" ht="5.25" customHeight="1" x14ac:dyDescent="0.25">
      <c r="B13" s="26"/>
      <c r="C13" s="27"/>
      <c r="D13" s="27"/>
      <c r="E13" s="27"/>
      <c r="F13" s="28"/>
      <c r="H13" s="27"/>
      <c r="I13" s="27"/>
      <c r="J13" s="27"/>
      <c r="K13" s="27"/>
      <c r="L13" s="27"/>
      <c r="M13" s="27"/>
      <c r="N13" s="29"/>
    </row>
    <row r="14" spans="2:14" ht="15.75" customHeight="1" thickBot="1" x14ac:dyDescent="0.3">
      <c r="F14" s="30"/>
      <c r="H14" s="21"/>
      <c r="I14" s="21"/>
      <c r="J14" s="21"/>
    </row>
    <row r="15" spans="2:14" ht="15.75" customHeight="1" thickBot="1" x14ac:dyDescent="0.3">
      <c r="C15" s="8" t="s">
        <v>16</v>
      </c>
      <c r="D15" s="9"/>
      <c r="E15" s="31">
        <f>E9*F10</f>
        <v>10</v>
      </c>
      <c r="K15" s="11" t="s">
        <v>3</v>
      </c>
      <c r="L15" s="12"/>
      <c r="M15" s="32">
        <f>IFERROR(DURATION(E23,DATEVALUE(E24),E8,E18,F10),"")</f>
        <v>9.1119268042862078</v>
      </c>
    </row>
    <row r="16" spans="2:14" ht="16.5" thickBot="1" x14ac:dyDescent="0.3">
      <c r="C16" s="8" t="s">
        <v>15</v>
      </c>
      <c r="D16" s="9"/>
      <c r="E16" s="33">
        <f>E8*E6*F10</f>
        <v>2200</v>
      </c>
      <c r="K16" s="10" t="s">
        <v>22</v>
      </c>
      <c r="L16" s="10"/>
      <c r="M16" s="34">
        <f>IFERROR((-1)*M15*M6/(1+E18),"")</f>
        <v>8.8405642526799971E-2</v>
      </c>
    </row>
    <row r="17" spans="3:13" ht="15.75" thickBot="1" x14ac:dyDescent="0.3">
      <c r="K17" s="13" t="s">
        <v>23</v>
      </c>
      <c r="L17" s="10"/>
      <c r="M17" s="35">
        <f>IFERROR((-1)*E7*M15*M6/(1+E18),"")</f>
        <v>8840.5642526799966</v>
      </c>
    </row>
    <row r="18" spans="3:13" ht="16.5" thickBot="1" x14ac:dyDescent="0.3">
      <c r="C18" s="8" t="s">
        <v>17</v>
      </c>
      <c r="D18" s="9"/>
      <c r="E18" s="36">
        <f>IFERROR(IRR(D27:D57,0.05)*F10,"")</f>
        <v>3.0695161965928586E-2</v>
      </c>
      <c r="K18" s="37"/>
      <c r="L18" s="37"/>
      <c r="M18" s="38"/>
    </row>
    <row r="19" spans="3:13" ht="15.75" thickBot="1" x14ac:dyDescent="0.3">
      <c r="E19" s="39"/>
      <c r="K19" s="10" t="s">
        <v>26</v>
      </c>
      <c r="L19" s="10"/>
      <c r="M19" s="40">
        <f>IFERROR((E6*((E8/F10)/((E18+M6)/F10)-((E8/F10)-((E18+M6)/F10))/(((E18+M6)/F10)*(1+(E18+M6)/F10)^(E9*F10)))-E7)/E7,"")</f>
        <v>9.3156129295588322E-2</v>
      </c>
    </row>
    <row r="20" spans="3:13" ht="16.5" thickBot="1" x14ac:dyDescent="0.3">
      <c r="C20" s="8" t="s">
        <v>18</v>
      </c>
      <c r="D20" s="9"/>
      <c r="E20" s="41">
        <f>E8</f>
        <v>0.02</v>
      </c>
      <c r="K20" s="10" t="s">
        <v>27</v>
      </c>
      <c r="L20" s="10"/>
      <c r="M20" s="35">
        <f>IFERROR((E6*((E8/F10)/((E18+M6)/F10)-((E8/F10)-((E18+M6)/F10))/(((E18+M6)/F10)*(1+(E18+M6)/F10)^(E9*F10)))-E7),"")</f>
        <v>9315.6129295588325</v>
      </c>
    </row>
    <row r="21" spans="3:13" ht="16.5" thickBot="1" x14ac:dyDescent="0.3">
      <c r="C21" s="8" t="s">
        <v>19</v>
      </c>
      <c r="D21" s="9"/>
      <c r="E21" s="41">
        <f>E8*E6/E7</f>
        <v>2.1999999999999999E-2</v>
      </c>
    </row>
    <row r="22" spans="3:13" ht="16.5" thickBot="1" x14ac:dyDescent="0.3">
      <c r="C22" s="8" t="s">
        <v>0</v>
      </c>
      <c r="D22" s="9"/>
      <c r="E22" s="41">
        <v>7.4899999999999994E-2</v>
      </c>
    </row>
    <row r="23" spans="3:13" hidden="1" x14ac:dyDescent="0.25">
      <c r="C23" s="16" t="s">
        <v>1</v>
      </c>
      <c r="E23" s="42">
        <v>36526</v>
      </c>
    </row>
    <row r="24" spans="3:13" hidden="1" x14ac:dyDescent="0.25">
      <c r="C24" s="16" t="s">
        <v>2</v>
      </c>
      <c r="E24" s="42" t="str">
        <f>IF(E9&gt;=10,"1/1/20","1/1/200")&amp;E9</f>
        <v>1/1/2010</v>
      </c>
    </row>
    <row r="25" spans="3:13" ht="15.75" thickBot="1" x14ac:dyDescent="0.3"/>
    <row r="26" spans="3:13" ht="15.75" thickBot="1" x14ac:dyDescent="0.3">
      <c r="C26" s="43" t="s">
        <v>5</v>
      </c>
      <c r="D26" s="44" t="s">
        <v>24</v>
      </c>
    </row>
    <row r="27" spans="3:13" x14ac:dyDescent="0.25">
      <c r="C27" s="45">
        <v>0</v>
      </c>
      <c r="D27" s="46">
        <f>IF(ISNUMBER(E7),-E7,"")</f>
        <v>-100000</v>
      </c>
    </row>
    <row r="28" spans="3:13" x14ac:dyDescent="0.25">
      <c r="C28" s="47">
        <f>IF($F$10=1,1,IF($F$10=2,0.5,IF($F$10=4,0.25,1/12)))</f>
        <v>1</v>
      </c>
      <c r="D28" s="48">
        <f>IFERROR(IF(C28&gt;$E$9,"",$E$16)+IF(C28=$E$9,$E$6,0),"")</f>
        <v>2200</v>
      </c>
    </row>
    <row r="29" spans="3:13" x14ac:dyDescent="0.25">
      <c r="C29" s="47">
        <f>IF(C28&lt;$E$9,IF($F$10=1,C28+1,IF($F$10=2,C28+0.5,IF($F$10=4,C28+0.25,C28+1/12))),"")</f>
        <v>2</v>
      </c>
      <c r="D29" s="48">
        <f>IFERROR(IF(C29&gt;$E$9,"",$E$16)+IF(C29=$E$9,$E$6,0),"")</f>
        <v>2200</v>
      </c>
    </row>
    <row r="30" spans="3:13" x14ac:dyDescent="0.25">
      <c r="C30" s="47">
        <f t="shared" ref="C30:C93" si="0">IF(C29&lt;$E$9,IF($F$10=1,C29+1,IF($F$10=2,C29+0.5,IF($F$10=4,C29+0.25,C29+1/12))),"")</f>
        <v>3</v>
      </c>
      <c r="D30" s="48">
        <f>IFERROR(IF(C30&gt;$E$9,"",$E$16)+IF(C30=$E$9,$E$6,0),"")</f>
        <v>2200</v>
      </c>
    </row>
    <row r="31" spans="3:13" x14ac:dyDescent="0.25">
      <c r="C31" s="47">
        <f t="shared" si="0"/>
        <v>4</v>
      </c>
      <c r="D31" s="48">
        <f>IFERROR(IF(C31&gt;$E$9,"",$E$16)+IF(C31=$E$9,$E$6,0),"")</f>
        <v>2200</v>
      </c>
    </row>
    <row r="32" spans="3:13" x14ac:dyDescent="0.25">
      <c r="C32" s="47">
        <f t="shared" si="0"/>
        <v>5</v>
      </c>
      <c r="D32" s="48">
        <f>IFERROR(IF(C32&gt;$E$9,"",$E$16)+IF(C32=$E$9,$E$6,0),"")</f>
        <v>2200</v>
      </c>
    </row>
    <row r="33" spans="3:4" x14ac:dyDescent="0.25">
      <c r="C33" s="47">
        <f t="shared" si="0"/>
        <v>6</v>
      </c>
      <c r="D33" s="48">
        <f>IFERROR(IF(C33&gt;$E$9,"",$E$16)+IF(C33=$E$9,$E$6,0),"")</f>
        <v>2200</v>
      </c>
    </row>
    <row r="34" spans="3:4" x14ac:dyDescent="0.25">
      <c r="C34" s="47">
        <f t="shared" si="0"/>
        <v>7</v>
      </c>
      <c r="D34" s="48">
        <f>IFERROR(IF(C34&gt;$E$9,"",$E$16)+IF(C34=$E$9,$E$6,0),"")</f>
        <v>2200</v>
      </c>
    </row>
    <row r="35" spans="3:4" x14ac:dyDescent="0.25">
      <c r="C35" s="47">
        <f t="shared" si="0"/>
        <v>8</v>
      </c>
      <c r="D35" s="48">
        <f>IFERROR(IF(C35&gt;$E$9,"",$E$16)+IF(C35=$E$9,$E$6,0),"")</f>
        <v>2200</v>
      </c>
    </row>
    <row r="36" spans="3:4" x14ac:dyDescent="0.25">
      <c r="C36" s="47">
        <f t="shared" si="0"/>
        <v>9</v>
      </c>
      <c r="D36" s="48">
        <f>IFERROR(IF(C36&gt;$E$9,"",$E$16)+IF(C36=$E$9,$E$6,0),"")</f>
        <v>2200</v>
      </c>
    </row>
    <row r="37" spans="3:4" x14ac:dyDescent="0.25">
      <c r="C37" s="47">
        <f t="shared" si="0"/>
        <v>10</v>
      </c>
      <c r="D37" s="48">
        <f>IFERROR(IF(C37&gt;$E$9,"",$E$16)+IF(C37=$E$9,$E$6,0),"")</f>
        <v>112200</v>
      </c>
    </row>
    <row r="38" spans="3:4" x14ac:dyDescent="0.25">
      <c r="C38" s="47" t="str">
        <f t="shared" si="0"/>
        <v/>
      </c>
      <c r="D38" s="48" t="str">
        <f>IFERROR(IF(C38&gt;$E$9,"",$E$16)+IF(C38=$E$9,$E$6,0),"")</f>
        <v/>
      </c>
    </row>
    <row r="39" spans="3:4" x14ac:dyDescent="0.25">
      <c r="C39" s="47" t="str">
        <f t="shared" si="0"/>
        <v/>
      </c>
      <c r="D39" s="48" t="str">
        <f>IFERROR(IF(C39&gt;$E$9,"",$E$16)+IF(C39=$E$9,$E$6,0),"")</f>
        <v/>
      </c>
    </row>
    <row r="40" spans="3:4" x14ac:dyDescent="0.25">
      <c r="C40" s="47" t="str">
        <f t="shared" si="0"/>
        <v/>
      </c>
      <c r="D40" s="48" t="str">
        <f>IFERROR(IF(C40&gt;$E$9,"",$E$16)+IF(C40=$E$9,$E$6,0),"")</f>
        <v/>
      </c>
    </row>
    <row r="41" spans="3:4" x14ac:dyDescent="0.25">
      <c r="C41" s="47" t="str">
        <f t="shared" si="0"/>
        <v/>
      </c>
      <c r="D41" s="48" t="str">
        <f>IFERROR(IF(C41&gt;$E$9,"",$E$16)+IF(C41=$E$9,$E$6,0),"")</f>
        <v/>
      </c>
    </row>
    <row r="42" spans="3:4" x14ac:dyDescent="0.25">
      <c r="C42" s="47" t="str">
        <f t="shared" si="0"/>
        <v/>
      </c>
      <c r="D42" s="48" t="str">
        <f>IFERROR(IF(C42&gt;$E$9,"",$E$16)+IF(C42=$E$9,$E$6,0),"")</f>
        <v/>
      </c>
    </row>
    <row r="43" spans="3:4" x14ac:dyDescent="0.25">
      <c r="C43" s="47" t="str">
        <f t="shared" si="0"/>
        <v/>
      </c>
      <c r="D43" s="48" t="str">
        <f>IFERROR(IF(C43&gt;$E$9,"",$E$16)+IF(C43=$E$9,$E$6,0),"")</f>
        <v/>
      </c>
    </row>
    <row r="44" spans="3:4" x14ac:dyDescent="0.25">
      <c r="C44" s="47" t="str">
        <f t="shared" si="0"/>
        <v/>
      </c>
      <c r="D44" s="48" t="str">
        <f>IFERROR(IF(C44&gt;$E$9,"",$E$16)+IF(C44=$E$9,$E$6,0),"")</f>
        <v/>
      </c>
    </row>
    <row r="45" spans="3:4" x14ac:dyDescent="0.25">
      <c r="C45" s="47" t="str">
        <f t="shared" si="0"/>
        <v/>
      </c>
      <c r="D45" s="48" t="str">
        <f>IFERROR(IF(C45&gt;$E$9,"",$E$16)+IF(C45=$E$9,$E$6,0),"")</f>
        <v/>
      </c>
    </row>
    <row r="46" spans="3:4" x14ac:dyDescent="0.25">
      <c r="C46" s="47" t="str">
        <f t="shared" si="0"/>
        <v/>
      </c>
      <c r="D46" s="48" t="str">
        <f>IFERROR(IF(C46&gt;$E$9,"",$E$16)+IF(C46=$E$9,$E$6,0),"")</f>
        <v/>
      </c>
    </row>
    <row r="47" spans="3:4" x14ac:dyDescent="0.25">
      <c r="C47" s="47" t="str">
        <f t="shared" si="0"/>
        <v/>
      </c>
      <c r="D47" s="48" t="str">
        <f>IFERROR(IF(C47&gt;$E$9,"",$E$16)+IF(C47=$E$9,$E$6,0),"")</f>
        <v/>
      </c>
    </row>
    <row r="48" spans="3:4" x14ac:dyDescent="0.25">
      <c r="C48" s="47" t="str">
        <f t="shared" si="0"/>
        <v/>
      </c>
      <c r="D48" s="48" t="str">
        <f>IFERROR(IF(C48&gt;$E$9,"",$E$16)+IF(C48=$E$9,$E$6,0),"")</f>
        <v/>
      </c>
    </row>
    <row r="49" spans="3:4" x14ac:dyDescent="0.25">
      <c r="C49" s="47" t="str">
        <f t="shared" si="0"/>
        <v/>
      </c>
      <c r="D49" s="48" t="str">
        <f>IFERROR(IF(C49&gt;$E$9,"",$E$16)+IF(C49=$E$9,$E$6,0),"")</f>
        <v/>
      </c>
    </row>
    <row r="50" spans="3:4" x14ac:dyDescent="0.25">
      <c r="C50" s="47" t="str">
        <f t="shared" si="0"/>
        <v/>
      </c>
      <c r="D50" s="48" t="str">
        <f>IFERROR(IF(C50&gt;$E$9,"",$E$16)+IF(C50=$E$9,$E$6,0),"")</f>
        <v/>
      </c>
    </row>
    <row r="51" spans="3:4" x14ac:dyDescent="0.25">
      <c r="C51" s="47" t="str">
        <f t="shared" si="0"/>
        <v/>
      </c>
      <c r="D51" s="48" t="str">
        <f>IFERROR(IF(C51&gt;$E$9,"",$E$16)+IF(C51=$E$9,$E$6,0),"")</f>
        <v/>
      </c>
    </row>
    <row r="52" spans="3:4" x14ac:dyDescent="0.25">
      <c r="C52" s="47" t="str">
        <f t="shared" si="0"/>
        <v/>
      </c>
      <c r="D52" s="48" t="str">
        <f>IFERROR(IF(C52&gt;$E$9,"",$E$16)+IF(C52=$E$9,$E$6,0),"")</f>
        <v/>
      </c>
    </row>
    <row r="53" spans="3:4" x14ac:dyDescent="0.25">
      <c r="C53" s="47" t="str">
        <f t="shared" si="0"/>
        <v/>
      </c>
      <c r="D53" s="48" t="str">
        <f>IFERROR(IF(C53&gt;$E$9,"",$E$16)+IF(C53=$E$9,$E$6,0),"")</f>
        <v/>
      </c>
    </row>
    <row r="54" spans="3:4" x14ac:dyDescent="0.25">
      <c r="C54" s="47" t="str">
        <f t="shared" si="0"/>
        <v/>
      </c>
      <c r="D54" s="48" t="str">
        <f>IFERROR(IF(C54&gt;$E$9,"",$E$16)+IF(C54=$E$9,$E$6,0),"")</f>
        <v/>
      </c>
    </row>
    <row r="55" spans="3:4" x14ac:dyDescent="0.25">
      <c r="C55" s="47" t="str">
        <f t="shared" si="0"/>
        <v/>
      </c>
      <c r="D55" s="48" t="str">
        <f>IFERROR(IF(C55&gt;$E$9,"",$E$16)+IF(C55=$E$9,$E$6,0),"")</f>
        <v/>
      </c>
    </row>
    <row r="56" spans="3:4" x14ac:dyDescent="0.25">
      <c r="C56" s="47" t="str">
        <f t="shared" si="0"/>
        <v/>
      </c>
      <c r="D56" s="48" t="str">
        <f>IFERROR(IF(C56&gt;$E$9,"",$E$16)+IF(C56=$E$9,$E$6,0),"")</f>
        <v/>
      </c>
    </row>
    <row r="57" spans="3:4" x14ac:dyDescent="0.25">
      <c r="C57" s="47" t="str">
        <f t="shared" si="0"/>
        <v/>
      </c>
      <c r="D57" s="48" t="str">
        <f>IFERROR(IF(C57&gt;$E$9,"",$E$16)+IF(C57=$E$9,$E$6,0),"")</f>
        <v/>
      </c>
    </row>
    <row r="58" spans="3:4" x14ac:dyDescent="0.25">
      <c r="C58" s="47" t="str">
        <f t="shared" si="0"/>
        <v/>
      </c>
      <c r="D58" s="48" t="str">
        <f>IFERROR(IF(C58&gt;$E$9,"",$E$16)+IF(C58=$E$9,$E$6,0),"")</f>
        <v/>
      </c>
    </row>
    <row r="59" spans="3:4" x14ac:dyDescent="0.25">
      <c r="C59" s="47" t="str">
        <f t="shared" si="0"/>
        <v/>
      </c>
      <c r="D59" s="48" t="str">
        <f>IFERROR(IF(C59&gt;$E$9,"",$E$16)+IF(C59=$E$9,$E$6,0),"")</f>
        <v/>
      </c>
    </row>
    <row r="60" spans="3:4" x14ac:dyDescent="0.25">
      <c r="C60" s="47" t="str">
        <f t="shared" si="0"/>
        <v/>
      </c>
      <c r="D60" s="48" t="str">
        <f>IFERROR(IF(C60&gt;$E$9,"",$E$16)+IF(C60=$E$9,$E$6,0),"")</f>
        <v/>
      </c>
    </row>
    <row r="61" spans="3:4" x14ac:dyDescent="0.25">
      <c r="C61" s="47" t="str">
        <f t="shared" si="0"/>
        <v/>
      </c>
      <c r="D61" s="48" t="str">
        <f>IFERROR(IF(C61&gt;$E$9,"",$E$16)+IF(C61=$E$9,$E$6,0),"")</f>
        <v/>
      </c>
    </row>
    <row r="62" spans="3:4" x14ac:dyDescent="0.25">
      <c r="C62" s="47" t="str">
        <f t="shared" si="0"/>
        <v/>
      </c>
      <c r="D62" s="48" t="str">
        <f>IFERROR(IF(C62&gt;$E$9,"",$E$16)+IF(C62=$E$9,$E$6,0),"")</f>
        <v/>
      </c>
    </row>
    <row r="63" spans="3:4" x14ac:dyDescent="0.25">
      <c r="C63" s="47" t="str">
        <f t="shared" si="0"/>
        <v/>
      </c>
      <c r="D63" s="48" t="str">
        <f>IFERROR(IF(C63&gt;$E$9,"",$E$16)+IF(C63=$E$9,$E$6,0),"")</f>
        <v/>
      </c>
    </row>
    <row r="64" spans="3:4" x14ac:dyDescent="0.25">
      <c r="C64" s="47" t="str">
        <f t="shared" si="0"/>
        <v/>
      </c>
      <c r="D64" s="48" t="str">
        <f>IFERROR(IF(C64&gt;$E$9,"",$E$16)+IF(C64=$E$9,$E$6,0),"")</f>
        <v/>
      </c>
    </row>
    <row r="65" spans="3:4" x14ac:dyDescent="0.25">
      <c r="C65" s="47" t="str">
        <f t="shared" si="0"/>
        <v/>
      </c>
      <c r="D65" s="48" t="str">
        <f>IFERROR(IF(C65&gt;$E$9,"",$E$16)+IF(C65=$E$9,$E$6,0),"")</f>
        <v/>
      </c>
    </row>
    <row r="66" spans="3:4" x14ac:dyDescent="0.25">
      <c r="C66" s="47" t="str">
        <f t="shared" si="0"/>
        <v/>
      </c>
      <c r="D66" s="48" t="str">
        <f>IFERROR(IF(C66&gt;$E$9,"",$E$16)+IF(C66=$E$9,$E$6,0),"")</f>
        <v/>
      </c>
    </row>
    <row r="67" spans="3:4" x14ac:dyDescent="0.25">
      <c r="C67" s="47" t="str">
        <f t="shared" si="0"/>
        <v/>
      </c>
      <c r="D67" s="48" t="str">
        <f>IFERROR(IF(C67&gt;$E$9,"",$E$16)+IF(C67=$E$9,$E$6,0),"")</f>
        <v/>
      </c>
    </row>
    <row r="68" spans="3:4" x14ac:dyDescent="0.25">
      <c r="C68" s="47" t="str">
        <f t="shared" si="0"/>
        <v/>
      </c>
      <c r="D68" s="48" t="str">
        <f>IFERROR(IF(C68&gt;$E$9,"",$E$16)+IF(C68=$E$9,$E$6,0),"")</f>
        <v/>
      </c>
    </row>
    <row r="69" spans="3:4" x14ac:dyDescent="0.25">
      <c r="C69" s="47" t="str">
        <f t="shared" si="0"/>
        <v/>
      </c>
      <c r="D69" s="48" t="str">
        <f>IFERROR(IF(C69&gt;$E$9,"",$E$16)+IF(C69=$E$9,$E$6,0),"")</f>
        <v/>
      </c>
    </row>
    <row r="70" spans="3:4" x14ac:dyDescent="0.25">
      <c r="C70" s="47" t="str">
        <f t="shared" si="0"/>
        <v/>
      </c>
      <c r="D70" s="48" t="str">
        <f>IFERROR(IF(C70&gt;$E$9,"",$E$16)+IF(C70=$E$9,$E$6,0),"")</f>
        <v/>
      </c>
    </row>
    <row r="71" spans="3:4" x14ac:dyDescent="0.25">
      <c r="C71" s="47" t="str">
        <f t="shared" si="0"/>
        <v/>
      </c>
      <c r="D71" s="48" t="str">
        <f>IFERROR(IF(C71&gt;$E$9,"",$E$16)+IF(C71=$E$9,$E$6,0),"")</f>
        <v/>
      </c>
    </row>
    <row r="72" spans="3:4" x14ac:dyDescent="0.25">
      <c r="C72" s="47" t="str">
        <f t="shared" si="0"/>
        <v/>
      </c>
      <c r="D72" s="48" t="str">
        <f>IFERROR(IF(C72&gt;$E$9,"",$E$16)+IF(C72=$E$9,$E$6,0),"")</f>
        <v/>
      </c>
    </row>
    <row r="73" spans="3:4" x14ac:dyDescent="0.25">
      <c r="C73" s="47" t="str">
        <f t="shared" si="0"/>
        <v/>
      </c>
      <c r="D73" s="48" t="str">
        <f>IFERROR(IF(C73&gt;$E$9,"",$E$16)+IF(C73=$E$9,$E$6,0),"")</f>
        <v/>
      </c>
    </row>
    <row r="74" spans="3:4" x14ac:dyDescent="0.25">
      <c r="C74" s="47" t="str">
        <f t="shared" si="0"/>
        <v/>
      </c>
      <c r="D74" s="48" t="str">
        <f>IFERROR(IF(C74&gt;$E$9,"",$E$16)+IF(C74=$E$9,$E$6,0),"")</f>
        <v/>
      </c>
    </row>
    <row r="75" spans="3:4" x14ac:dyDescent="0.25">
      <c r="C75" s="47" t="str">
        <f t="shared" si="0"/>
        <v/>
      </c>
      <c r="D75" s="48" t="str">
        <f>IFERROR(IF(C75&gt;$E$9,"",$E$16)+IF(C75=$E$9,$E$6,0),"")</f>
        <v/>
      </c>
    </row>
    <row r="76" spans="3:4" x14ac:dyDescent="0.25">
      <c r="C76" s="47" t="str">
        <f t="shared" si="0"/>
        <v/>
      </c>
      <c r="D76" s="48" t="str">
        <f>IFERROR(IF(C76&gt;$E$9,"",$E$16)+IF(C76=$E$9,$E$6,0),"")</f>
        <v/>
      </c>
    </row>
    <row r="77" spans="3:4" x14ac:dyDescent="0.25">
      <c r="C77" s="47" t="str">
        <f t="shared" si="0"/>
        <v/>
      </c>
      <c r="D77" s="48" t="str">
        <f>IFERROR(IF(C77&gt;$E$9,"",$E$16)+IF(C77=$E$9,$E$6,0),"")</f>
        <v/>
      </c>
    </row>
    <row r="78" spans="3:4" x14ac:dyDescent="0.25">
      <c r="C78" s="47" t="str">
        <f t="shared" si="0"/>
        <v/>
      </c>
      <c r="D78" s="48" t="str">
        <f>IFERROR(IF(C78&gt;$E$9,"",$E$16)+IF(C78=$E$9,$E$6,0),"")</f>
        <v/>
      </c>
    </row>
    <row r="79" spans="3:4" x14ac:dyDescent="0.25">
      <c r="C79" s="47" t="str">
        <f t="shared" si="0"/>
        <v/>
      </c>
      <c r="D79" s="48" t="str">
        <f>IFERROR(IF(C79&gt;$E$9,"",$E$16)+IF(C79=$E$9,$E$6,0),"")</f>
        <v/>
      </c>
    </row>
    <row r="80" spans="3:4" x14ac:dyDescent="0.25">
      <c r="C80" s="47" t="str">
        <f t="shared" si="0"/>
        <v/>
      </c>
      <c r="D80" s="48" t="str">
        <f>IFERROR(IF(C80&gt;$E$9,"",$E$16)+IF(C80=$E$9,$E$6,0),"")</f>
        <v/>
      </c>
    </row>
    <row r="81" spans="3:4" x14ac:dyDescent="0.25">
      <c r="C81" s="47" t="str">
        <f t="shared" si="0"/>
        <v/>
      </c>
      <c r="D81" s="48" t="str">
        <f>IFERROR(IF(C81&gt;$E$9,"",$E$16)+IF(C81=$E$9,$E$6,0),"")</f>
        <v/>
      </c>
    </row>
    <row r="82" spans="3:4" x14ac:dyDescent="0.25">
      <c r="C82" s="47" t="str">
        <f t="shared" si="0"/>
        <v/>
      </c>
      <c r="D82" s="48" t="str">
        <f>IFERROR(IF(C82&gt;$E$9,"",$E$16)+IF(C82=$E$9,$E$6,0),"")</f>
        <v/>
      </c>
    </row>
    <row r="83" spans="3:4" x14ac:dyDescent="0.25">
      <c r="C83" s="47" t="str">
        <f t="shared" si="0"/>
        <v/>
      </c>
      <c r="D83" s="48" t="str">
        <f>IFERROR(IF(C83&gt;$E$9,"",$E$16)+IF(C83=$E$9,$E$6,0),"")</f>
        <v/>
      </c>
    </row>
    <row r="84" spans="3:4" x14ac:dyDescent="0.25">
      <c r="C84" s="47" t="str">
        <f t="shared" si="0"/>
        <v/>
      </c>
      <c r="D84" s="48" t="str">
        <f>IFERROR(IF(C84&gt;$E$9,"",$E$16)+IF(C84=$E$9,$E$6,0),"")</f>
        <v/>
      </c>
    </row>
    <row r="85" spans="3:4" x14ac:dyDescent="0.25">
      <c r="C85" s="47" t="str">
        <f t="shared" si="0"/>
        <v/>
      </c>
      <c r="D85" s="48" t="str">
        <f>IFERROR(IF(C85&gt;$E$9,"",$E$16)+IF(C85=$E$9,$E$6,0),"")</f>
        <v/>
      </c>
    </row>
    <row r="86" spans="3:4" x14ac:dyDescent="0.25">
      <c r="C86" s="47" t="str">
        <f t="shared" si="0"/>
        <v/>
      </c>
      <c r="D86" s="48" t="str">
        <f>IFERROR(IF(C86&gt;$E$9,"",$E$16)+IF(C86=$E$9,$E$6,0),"")</f>
        <v/>
      </c>
    </row>
    <row r="87" spans="3:4" x14ac:dyDescent="0.25">
      <c r="C87" s="47" t="str">
        <f t="shared" si="0"/>
        <v/>
      </c>
      <c r="D87" s="48" t="str">
        <f>IFERROR(IF(C87&gt;$E$9,"",$E$16)+IF(C87=$E$9,$E$6,0),"")</f>
        <v/>
      </c>
    </row>
    <row r="88" spans="3:4" x14ac:dyDescent="0.25">
      <c r="C88" s="47" t="str">
        <f t="shared" si="0"/>
        <v/>
      </c>
      <c r="D88" s="48" t="str">
        <f>IFERROR(IF(C88&gt;$E$9,"",$E$16)+IF(C88=$E$9,$E$6,0),"")</f>
        <v/>
      </c>
    </row>
    <row r="89" spans="3:4" x14ac:dyDescent="0.25">
      <c r="C89" s="47" t="str">
        <f t="shared" si="0"/>
        <v/>
      </c>
      <c r="D89" s="48" t="str">
        <f>IFERROR(IF(C89&gt;$E$9,"",$E$16)+IF(C89=$E$9,$E$6,0),"")</f>
        <v/>
      </c>
    </row>
    <row r="90" spans="3:4" x14ac:dyDescent="0.25">
      <c r="C90" s="47" t="str">
        <f t="shared" si="0"/>
        <v/>
      </c>
      <c r="D90" s="48" t="str">
        <f>IFERROR(IF(C90&gt;$E$9,"",$E$16)+IF(C90=$E$9,$E$6,0),"")</f>
        <v/>
      </c>
    </row>
    <row r="91" spans="3:4" x14ac:dyDescent="0.25">
      <c r="C91" s="47" t="str">
        <f t="shared" si="0"/>
        <v/>
      </c>
      <c r="D91" s="48" t="str">
        <f>IFERROR(IF(C91&gt;$E$9,"",$E$16)+IF(C91=$E$9,$E$6,0),"")</f>
        <v/>
      </c>
    </row>
    <row r="92" spans="3:4" x14ac:dyDescent="0.25">
      <c r="C92" s="47" t="str">
        <f t="shared" si="0"/>
        <v/>
      </c>
      <c r="D92" s="48" t="str">
        <f>IFERROR(IF(C92&gt;$E$9,"",$E$16)+IF(C92=$E$9,$E$6,0),"")</f>
        <v/>
      </c>
    </row>
    <row r="93" spans="3:4" x14ac:dyDescent="0.25">
      <c r="C93" s="47" t="str">
        <f t="shared" si="0"/>
        <v/>
      </c>
      <c r="D93" s="48" t="str">
        <f>IFERROR(IF(C93&gt;$E$9,"",$E$16)+IF(C93=$E$9,$E$6,0),"")</f>
        <v/>
      </c>
    </row>
    <row r="94" spans="3:4" x14ac:dyDescent="0.25">
      <c r="C94" s="47" t="str">
        <f t="shared" ref="C94:C103" si="1">IF(C93&lt;$E$9,IF($F$10=1,C93+1,IF($F$10=2,C93+0.5,IF($F$10=4,C93+0.25,C93+1/12))),"")</f>
        <v/>
      </c>
      <c r="D94" s="48" t="str">
        <f>IFERROR(IF(C94&gt;$E$9,"",$E$16)+IF(C94=$E$9,$E$6,0),"")</f>
        <v/>
      </c>
    </row>
    <row r="95" spans="3:4" x14ac:dyDescent="0.25">
      <c r="C95" s="47" t="str">
        <f t="shared" si="1"/>
        <v/>
      </c>
      <c r="D95" s="48" t="str">
        <f>IFERROR(IF(C95&gt;$E$9,"",$E$16)+IF(C95=$E$9,$E$6,0),"")</f>
        <v/>
      </c>
    </row>
    <row r="96" spans="3:4" x14ac:dyDescent="0.25">
      <c r="C96" s="47" t="str">
        <f t="shared" si="1"/>
        <v/>
      </c>
      <c r="D96" s="48" t="str">
        <f>IFERROR(IF(C96&gt;$E$9,"",$E$16)+IF(C96=$E$9,$E$6,0),"")</f>
        <v/>
      </c>
    </row>
    <row r="97" spans="3:4" x14ac:dyDescent="0.25">
      <c r="C97" s="47" t="str">
        <f t="shared" si="1"/>
        <v/>
      </c>
      <c r="D97" s="48" t="str">
        <f>IFERROR(IF(C97&gt;$E$9,"",$E$16)+IF(C97=$E$9,$E$6,0),"")</f>
        <v/>
      </c>
    </row>
    <row r="98" spans="3:4" x14ac:dyDescent="0.25">
      <c r="C98" s="47" t="str">
        <f t="shared" si="1"/>
        <v/>
      </c>
      <c r="D98" s="48" t="str">
        <f>IFERROR(IF(C98&gt;$E$9,"",$E$16)+IF(C98=$E$9,$E$6,0),"")</f>
        <v/>
      </c>
    </row>
    <row r="99" spans="3:4" x14ac:dyDescent="0.25">
      <c r="C99" s="47" t="str">
        <f t="shared" si="1"/>
        <v/>
      </c>
      <c r="D99" s="48" t="str">
        <f>IFERROR(IF(C99&gt;$E$9,"",$E$16)+IF(C99=$E$9,$E$6,0),"")</f>
        <v/>
      </c>
    </row>
    <row r="100" spans="3:4" x14ac:dyDescent="0.25">
      <c r="C100" s="47" t="str">
        <f t="shared" si="1"/>
        <v/>
      </c>
      <c r="D100" s="48" t="str">
        <f>IFERROR(IF(C100&gt;$E$9,"",$E$16)+IF(C100=$E$9,$E$6,0),"")</f>
        <v/>
      </c>
    </row>
    <row r="101" spans="3:4" x14ac:dyDescent="0.25">
      <c r="C101" s="47" t="str">
        <f t="shared" si="1"/>
        <v/>
      </c>
      <c r="D101" s="48" t="str">
        <f>IFERROR(IF(C101&gt;$E$9,"",$E$16)+IF(C101=$E$9,$E$6,0),"")</f>
        <v/>
      </c>
    </row>
    <row r="102" spans="3:4" x14ac:dyDescent="0.25">
      <c r="C102" s="47" t="str">
        <f t="shared" si="1"/>
        <v/>
      </c>
      <c r="D102" s="48" t="str">
        <f>IFERROR(IF(C102&gt;$E$9,"",$E$16)+IF(C102=$E$9,$E$6,0),"")</f>
        <v/>
      </c>
    </row>
    <row r="103" spans="3:4" ht="15.75" thickBot="1" x14ac:dyDescent="0.3">
      <c r="C103" s="49" t="str">
        <f t="shared" si="1"/>
        <v/>
      </c>
      <c r="D103" s="50" t="str">
        <f>IFERROR(IF(C103&gt;$E$9,"",$E$16)+IF(C103=$E$9,$E$6,0),"")</f>
        <v/>
      </c>
    </row>
  </sheetData>
  <sheetProtection algorithmName="SHA-512" hashValue="NxQn3YWrT5RCLhMew8XnKBlGEsCx2fJyHui243gQJXcxBS1J/BgTIeCsmV/v5w5Xsv7pshlTcaId7p2Ny4AxPQ==" saltValue="fg6nu7xefVotsFQIUn8tWg==" spinCount="100000" sheet="1" objects="1" scenarios="1"/>
  <mergeCells count="19">
    <mergeCell ref="K19:L19"/>
    <mergeCell ref="K20:L20"/>
    <mergeCell ref="K17:L17"/>
    <mergeCell ref="K15:L15"/>
    <mergeCell ref="K16:L16"/>
    <mergeCell ref="K5:M5"/>
    <mergeCell ref="K6:L6"/>
    <mergeCell ref="C21:D21"/>
    <mergeCell ref="C22:D22"/>
    <mergeCell ref="C10:D10"/>
    <mergeCell ref="C15:D15"/>
    <mergeCell ref="C16:D16"/>
    <mergeCell ref="C18:D18"/>
    <mergeCell ref="C20:D20"/>
    <mergeCell ref="C5:E5"/>
    <mergeCell ref="C6:D6"/>
    <mergeCell ref="C7:D7"/>
    <mergeCell ref="C8:D8"/>
    <mergeCell ref="C9:D9"/>
  </mergeCells>
  <dataValidations count="1">
    <dataValidation type="list" allowBlank="1" showInputMessage="1" showErrorMessage="1" sqref="E10">
      <formula1>$G$9:$G$11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E8" sqref="E8"/>
    </sheetView>
  </sheetViews>
  <sheetFormatPr defaultRowHeight="15" x14ac:dyDescent="0.25"/>
  <cols>
    <col min="1" max="1" width="3" style="16" customWidth="1"/>
    <col min="2" max="2" width="3.625" style="16" customWidth="1"/>
    <col min="3" max="3" width="22.875" style="16" customWidth="1"/>
    <col min="4" max="4" width="23.25" style="16" customWidth="1"/>
    <col min="5" max="5" width="10.25" style="16" customWidth="1"/>
    <col min="6" max="6" width="4.75" style="16" customWidth="1"/>
    <col min="7" max="7" width="7.75" style="16" customWidth="1"/>
    <col min="8" max="8" width="1.75" style="16" customWidth="1"/>
    <col min="9" max="9" width="16.375" style="16" customWidth="1"/>
    <col min="10" max="10" width="22.875" style="16" customWidth="1"/>
    <col min="11" max="11" width="11.625" style="16" customWidth="1"/>
    <col min="12" max="12" width="1.875" style="16" customWidth="1"/>
    <col min="13" max="16384" width="9" style="16"/>
  </cols>
  <sheetData>
    <row r="1" spans="1:12" ht="9.75" customHeight="1" x14ac:dyDescent="0.25">
      <c r="B1" s="27"/>
      <c r="C1" s="27"/>
      <c r="D1" s="27"/>
    </row>
    <row r="2" spans="1:12" ht="3.75" customHeight="1" x14ac:dyDescent="0.25">
      <c r="A2" s="21"/>
      <c r="B2" s="20"/>
      <c r="D2" s="25"/>
      <c r="E2" s="55"/>
      <c r="F2" s="18"/>
      <c r="G2" s="18"/>
      <c r="H2" s="18"/>
      <c r="I2" s="18"/>
      <c r="J2" s="18"/>
      <c r="K2" s="18"/>
      <c r="L2" s="19"/>
    </row>
    <row r="3" spans="1:12" ht="15" customHeight="1" x14ac:dyDescent="0.25">
      <c r="A3" s="21"/>
      <c r="B3" s="20"/>
      <c r="C3" s="6" t="s">
        <v>28</v>
      </c>
      <c r="D3" s="25"/>
      <c r="E3" s="25"/>
      <c r="F3" s="21"/>
      <c r="G3" s="21"/>
      <c r="H3" s="21"/>
      <c r="I3" s="21"/>
      <c r="J3" s="21"/>
      <c r="K3" s="21"/>
      <c r="L3" s="22"/>
    </row>
    <row r="4" spans="1:12" ht="9.75" customHeight="1" thickBot="1" x14ac:dyDescent="0.3">
      <c r="A4" s="21"/>
      <c r="B4" s="20"/>
      <c r="C4" s="6"/>
      <c r="D4" s="25"/>
      <c r="E4" s="25"/>
      <c r="F4" s="21"/>
      <c r="G4" s="21"/>
      <c r="H4" s="21"/>
      <c r="I4" s="21"/>
      <c r="J4" s="21"/>
      <c r="K4" s="21"/>
      <c r="L4" s="22"/>
    </row>
    <row r="5" spans="1:12" ht="19.5" thickBot="1" x14ac:dyDescent="0.3">
      <c r="A5" s="21"/>
      <c r="B5" s="20"/>
      <c r="C5" s="1" t="s">
        <v>25</v>
      </c>
      <c r="D5" s="2"/>
      <c r="E5" s="2"/>
      <c r="F5" s="21"/>
      <c r="G5" s="21"/>
      <c r="H5" s="21"/>
      <c r="I5" s="7" t="s">
        <v>20</v>
      </c>
      <c r="J5" s="7"/>
      <c r="K5" s="7"/>
      <c r="L5" s="22"/>
    </row>
    <row r="6" spans="1:12" ht="15" customHeight="1" x14ac:dyDescent="0.25">
      <c r="A6" s="21"/>
      <c r="B6" s="20"/>
      <c r="C6" s="4" t="s">
        <v>7</v>
      </c>
      <c r="D6" s="5"/>
      <c r="E6" s="60">
        <v>1000</v>
      </c>
      <c r="F6" s="56"/>
      <c r="G6" s="57"/>
      <c r="H6" s="21"/>
      <c r="I6" s="4" t="s">
        <v>4</v>
      </c>
      <c r="J6" s="5"/>
      <c r="K6" s="52">
        <v>0.01</v>
      </c>
      <c r="L6" s="22"/>
    </row>
    <row r="7" spans="1:12" ht="15" customHeight="1" x14ac:dyDescent="0.25">
      <c r="A7" s="21"/>
      <c r="B7" s="20"/>
      <c r="C7" s="4" t="s">
        <v>8</v>
      </c>
      <c r="D7" s="5"/>
      <c r="E7" s="60">
        <v>600</v>
      </c>
      <c r="F7" s="23">
        <f>E7/E6</f>
        <v>0.6</v>
      </c>
      <c r="G7" s="24" t="s">
        <v>21</v>
      </c>
      <c r="H7" s="21"/>
      <c r="L7" s="22"/>
    </row>
    <row r="8" spans="1:12" x14ac:dyDescent="0.25">
      <c r="A8" s="21"/>
      <c r="B8" s="20"/>
      <c r="C8" s="4" t="s">
        <v>10</v>
      </c>
      <c r="D8" s="5"/>
      <c r="E8" s="53">
        <v>10</v>
      </c>
      <c r="F8" s="21"/>
      <c r="G8" s="21"/>
      <c r="H8" s="21"/>
      <c r="I8" s="21"/>
      <c r="J8" s="21"/>
      <c r="K8" s="21"/>
      <c r="L8" s="22"/>
    </row>
    <row r="9" spans="1:12" ht="15.75" customHeight="1" x14ac:dyDescent="0.25">
      <c r="A9" s="21"/>
      <c r="B9" s="26"/>
      <c r="C9" s="27"/>
      <c r="D9" s="27"/>
      <c r="E9" s="27"/>
      <c r="F9" s="27"/>
      <c r="G9" s="27"/>
      <c r="H9" s="27"/>
      <c r="I9" s="27"/>
      <c r="J9" s="27"/>
      <c r="K9" s="27"/>
      <c r="L9" s="29"/>
    </row>
    <row r="10" spans="1:12" ht="15.75" customHeight="1" thickBot="1" x14ac:dyDescent="0.3"/>
    <row r="11" spans="1:12" ht="16.5" thickBot="1" x14ac:dyDescent="0.3">
      <c r="C11" s="8" t="s">
        <v>17</v>
      </c>
      <c r="D11" s="9"/>
      <c r="E11" s="36">
        <f>POWER(E6/E7,1/E8)-1</f>
        <v>5.2409779148925528E-2</v>
      </c>
      <c r="I11" s="11" t="s">
        <v>3</v>
      </c>
      <c r="J11" s="12"/>
      <c r="K11" s="58">
        <f>E8</f>
        <v>10</v>
      </c>
    </row>
    <row r="12" spans="1:12" ht="18.75" customHeight="1" thickBot="1" x14ac:dyDescent="0.3">
      <c r="E12" s="39"/>
      <c r="F12" s="21"/>
      <c r="G12" s="21"/>
      <c r="H12" s="21"/>
      <c r="I12" s="10" t="s">
        <v>22</v>
      </c>
      <c r="J12" s="10"/>
      <c r="K12" s="34">
        <f>(-1)*K11*K6/(1+E11)</f>
        <v>-9.5020021650567638E-2</v>
      </c>
    </row>
    <row r="13" spans="1:12" ht="15.75" customHeight="1" thickBot="1" x14ac:dyDescent="0.3">
      <c r="C13" s="8" t="s">
        <v>0</v>
      </c>
      <c r="D13" s="9"/>
      <c r="E13" s="40">
        <f>(E6-E7)/(E8*E7)</f>
        <v>6.6666666666666666E-2</v>
      </c>
      <c r="I13" s="13" t="s">
        <v>29</v>
      </c>
      <c r="J13" s="10"/>
      <c r="K13" s="35">
        <f>(-1)*E7*K11*K6/(1+E11)</f>
        <v>-57.01201299034058</v>
      </c>
    </row>
    <row r="14" spans="1:12" ht="15.75" thickBot="1" x14ac:dyDescent="0.3">
      <c r="K14" s="59"/>
    </row>
    <row r="15" spans="1:12" ht="15.75" customHeight="1" thickBot="1" x14ac:dyDescent="0.3">
      <c r="C15" s="43" t="s">
        <v>5</v>
      </c>
      <c r="D15" s="44" t="s">
        <v>24</v>
      </c>
      <c r="I15" s="14" t="s">
        <v>26</v>
      </c>
      <c r="J15" s="10"/>
      <c r="K15" s="40">
        <f>(E6/(1+E11+K6)^K11-E7)/E7</f>
        <v>-9.0237243789857563E-2</v>
      </c>
    </row>
    <row r="16" spans="1:12" ht="15.75" customHeight="1" x14ac:dyDescent="0.25">
      <c r="C16" s="45">
        <v>0</v>
      </c>
      <c r="D16" s="46">
        <f>IF(ISNUMBER(E7),-E7,"")</f>
        <v>-600</v>
      </c>
      <c r="I16" s="14" t="s">
        <v>27</v>
      </c>
      <c r="J16" s="10"/>
      <c r="K16" s="35">
        <f>E7*(E6/(1+E11+K6)^K11-E7)/E7</f>
        <v>-54.142346273914541</v>
      </c>
    </row>
    <row r="17" spans="3:4" ht="15" customHeight="1" x14ac:dyDescent="0.25">
      <c r="C17" s="47">
        <f>IF(C16&lt;$E$8,C16+1,"")</f>
        <v>1</v>
      </c>
      <c r="D17" s="48">
        <f>IFERROR(IF(C17&lt;$E$8,0,IF(C17=$E$8,$E$6,"")),"")</f>
        <v>0</v>
      </c>
    </row>
    <row r="18" spans="3:4" x14ac:dyDescent="0.25">
      <c r="C18" s="47">
        <f>IF(C17&lt;$E$8,C17+1,"")</f>
        <v>2</v>
      </c>
      <c r="D18" s="48">
        <f t="shared" ref="D18:D81" si="0">IFERROR(IF(C18&lt;$E$8,0,IF(C18=$E$8,$E$6,"")),"")</f>
        <v>0</v>
      </c>
    </row>
    <row r="19" spans="3:4" x14ac:dyDescent="0.25">
      <c r="C19" s="47">
        <f t="shared" ref="C19:C82" si="1">IF(C18&lt;$E$8,C18+1,"")</f>
        <v>3</v>
      </c>
      <c r="D19" s="48">
        <f t="shared" si="0"/>
        <v>0</v>
      </c>
    </row>
    <row r="20" spans="3:4" x14ac:dyDescent="0.25">
      <c r="C20" s="47">
        <f t="shared" si="1"/>
        <v>4</v>
      </c>
      <c r="D20" s="48">
        <f t="shared" si="0"/>
        <v>0</v>
      </c>
    </row>
    <row r="21" spans="3:4" x14ac:dyDescent="0.25">
      <c r="C21" s="47">
        <f t="shared" si="1"/>
        <v>5</v>
      </c>
      <c r="D21" s="48">
        <f t="shared" si="0"/>
        <v>0</v>
      </c>
    </row>
    <row r="22" spans="3:4" x14ac:dyDescent="0.25">
      <c r="C22" s="47">
        <f t="shared" si="1"/>
        <v>6</v>
      </c>
      <c r="D22" s="48">
        <f t="shared" si="0"/>
        <v>0</v>
      </c>
    </row>
    <row r="23" spans="3:4" x14ac:dyDescent="0.25">
      <c r="C23" s="47">
        <f t="shared" si="1"/>
        <v>7</v>
      </c>
      <c r="D23" s="48">
        <f t="shared" si="0"/>
        <v>0</v>
      </c>
    </row>
    <row r="24" spans="3:4" x14ac:dyDescent="0.25">
      <c r="C24" s="47">
        <f t="shared" si="1"/>
        <v>8</v>
      </c>
      <c r="D24" s="48">
        <f t="shared" si="0"/>
        <v>0</v>
      </c>
    </row>
    <row r="25" spans="3:4" x14ac:dyDescent="0.25">
      <c r="C25" s="47">
        <f t="shared" si="1"/>
        <v>9</v>
      </c>
      <c r="D25" s="48">
        <f t="shared" si="0"/>
        <v>0</v>
      </c>
    </row>
    <row r="26" spans="3:4" x14ac:dyDescent="0.25">
      <c r="C26" s="47">
        <f t="shared" si="1"/>
        <v>10</v>
      </c>
      <c r="D26" s="48">
        <f t="shared" si="0"/>
        <v>1000</v>
      </c>
    </row>
    <row r="27" spans="3:4" x14ac:dyDescent="0.25">
      <c r="C27" s="47" t="str">
        <f t="shared" si="1"/>
        <v/>
      </c>
      <c r="D27" s="48" t="str">
        <f t="shared" si="0"/>
        <v/>
      </c>
    </row>
    <row r="28" spans="3:4" x14ac:dyDescent="0.25">
      <c r="C28" s="47" t="str">
        <f t="shared" si="1"/>
        <v/>
      </c>
      <c r="D28" s="48" t="str">
        <f t="shared" si="0"/>
        <v/>
      </c>
    </row>
    <row r="29" spans="3:4" x14ac:dyDescent="0.25">
      <c r="C29" s="47" t="str">
        <f t="shared" si="1"/>
        <v/>
      </c>
      <c r="D29" s="48" t="str">
        <f t="shared" si="0"/>
        <v/>
      </c>
    </row>
    <row r="30" spans="3:4" x14ac:dyDescent="0.25">
      <c r="C30" s="47" t="str">
        <f t="shared" si="1"/>
        <v/>
      </c>
      <c r="D30" s="48" t="str">
        <f t="shared" si="0"/>
        <v/>
      </c>
    </row>
    <row r="31" spans="3:4" x14ac:dyDescent="0.25">
      <c r="C31" s="47" t="str">
        <f t="shared" si="1"/>
        <v/>
      </c>
      <c r="D31" s="48" t="str">
        <f t="shared" si="0"/>
        <v/>
      </c>
    </row>
    <row r="32" spans="3:4" x14ac:dyDescent="0.25">
      <c r="C32" s="47" t="str">
        <f t="shared" si="1"/>
        <v/>
      </c>
      <c r="D32" s="48" t="str">
        <f t="shared" si="0"/>
        <v/>
      </c>
    </row>
    <row r="33" spans="3:4" x14ac:dyDescent="0.25">
      <c r="C33" s="47" t="str">
        <f t="shared" si="1"/>
        <v/>
      </c>
      <c r="D33" s="48" t="str">
        <f t="shared" si="0"/>
        <v/>
      </c>
    </row>
    <row r="34" spans="3:4" x14ac:dyDescent="0.25">
      <c r="C34" s="47" t="str">
        <f t="shared" si="1"/>
        <v/>
      </c>
      <c r="D34" s="48" t="str">
        <f t="shared" si="0"/>
        <v/>
      </c>
    </row>
    <row r="35" spans="3:4" x14ac:dyDescent="0.25">
      <c r="C35" s="47" t="str">
        <f t="shared" si="1"/>
        <v/>
      </c>
      <c r="D35" s="48" t="str">
        <f t="shared" si="0"/>
        <v/>
      </c>
    </row>
    <row r="36" spans="3:4" x14ac:dyDescent="0.25">
      <c r="C36" s="47" t="str">
        <f t="shared" si="1"/>
        <v/>
      </c>
      <c r="D36" s="48" t="str">
        <f t="shared" si="0"/>
        <v/>
      </c>
    </row>
    <row r="37" spans="3:4" x14ac:dyDescent="0.25">
      <c r="C37" s="47" t="str">
        <f t="shared" si="1"/>
        <v/>
      </c>
      <c r="D37" s="48" t="str">
        <f t="shared" si="0"/>
        <v/>
      </c>
    </row>
    <row r="38" spans="3:4" x14ac:dyDescent="0.25">
      <c r="C38" s="47" t="str">
        <f t="shared" si="1"/>
        <v/>
      </c>
      <c r="D38" s="48" t="str">
        <f t="shared" si="0"/>
        <v/>
      </c>
    </row>
    <row r="39" spans="3:4" x14ac:dyDescent="0.25">
      <c r="C39" s="47" t="str">
        <f t="shared" si="1"/>
        <v/>
      </c>
      <c r="D39" s="48" t="str">
        <f t="shared" si="0"/>
        <v/>
      </c>
    </row>
    <row r="40" spans="3:4" x14ac:dyDescent="0.25">
      <c r="C40" s="47" t="str">
        <f t="shared" si="1"/>
        <v/>
      </c>
      <c r="D40" s="48" t="str">
        <f t="shared" si="0"/>
        <v/>
      </c>
    </row>
    <row r="41" spans="3:4" x14ac:dyDescent="0.25">
      <c r="C41" s="47" t="str">
        <f t="shared" si="1"/>
        <v/>
      </c>
      <c r="D41" s="48" t="str">
        <f t="shared" si="0"/>
        <v/>
      </c>
    </row>
    <row r="42" spans="3:4" x14ac:dyDescent="0.25">
      <c r="C42" s="47" t="str">
        <f t="shared" si="1"/>
        <v/>
      </c>
      <c r="D42" s="48" t="str">
        <f t="shared" si="0"/>
        <v/>
      </c>
    </row>
    <row r="43" spans="3:4" x14ac:dyDescent="0.25">
      <c r="C43" s="47" t="str">
        <f t="shared" si="1"/>
        <v/>
      </c>
      <c r="D43" s="48" t="str">
        <f t="shared" si="0"/>
        <v/>
      </c>
    </row>
    <row r="44" spans="3:4" x14ac:dyDescent="0.25">
      <c r="C44" s="47" t="str">
        <f t="shared" si="1"/>
        <v/>
      </c>
      <c r="D44" s="48" t="str">
        <f t="shared" si="0"/>
        <v/>
      </c>
    </row>
    <row r="45" spans="3:4" x14ac:dyDescent="0.25">
      <c r="C45" s="47" t="str">
        <f t="shared" si="1"/>
        <v/>
      </c>
      <c r="D45" s="48" t="str">
        <f t="shared" si="0"/>
        <v/>
      </c>
    </row>
    <row r="46" spans="3:4" x14ac:dyDescent="0.25">
      <c r="C46" s="47" t="str">
        <f t="shared" si="1"/>
        <v/>
      </c>
      <c r="D46" s="48" t="str">
        <f t="shared" si="0"/>
        <v/>
      </c>
    </row>
    <row r="47" spans="3:4" x14ac:dyDescent="0.25">
      <c r="C47" s="47" t="str">
        <f t="shared" si="1"/>
        <v/>
      </c>
      <c r="D47" s="48" t="str">
        <f t="shared" si="0"/>
        <v/>
      </c>
    </row>
    <row r="48" spans="3:4" x14ac:dyDescent="0.25">
      <c r="C48" s="47" t="str">
        <f t="shared" si="1"/>
        <v/>
      </c>
      <c r="D48" s="48" t="str">
        <f t="shared" si="0"/>
        <v/>
      </c>
    </row>
    <row r="49" spans="3:4" x14ac:dyDescent="0.25">
      <c r="C49" s="47" t="str">
        <f t="shared" si="1"/>
        <v/>
      </c>
      <c r="D49" s="48" t="str">
        <f t="shared" si="0"/>
        <v/>
      </c>
    </row>
    <row r="50" spans="3:4" x14ac:dyDescent="0.25">
      <c r="C50" s="47" t="str">
        <f t="shared" si="1"/>
        <v/>
      </c>
      <c r="D50" s="48" t="str">
        <f t="shared" si="0"/>
        <v/>
      </c>
    </row>
    <row r="51" spans="3:4" x14ac:dyDescent="0.25">
      <c r="C51" s="47" t="str">
        <f t="shared" si="1"/>
        <v/>
      </c>
      <c r="D51" s="48" t="str">
        <f t="shared" si="0"/>
        <v/>
      </c>
    </row>
    <row r="52" spans="3:4" x14ac:dyDescent="0.25">
      <c r="C52" s="47" t="str">
        <f t="shared" si="1"/>
        <v/>
      </c>
      <c r="D52" s="48" t="str">
        <f t="shared" si="0"/>
        <v/>
      </c>
    </row>
    <row r="53" spans="3:4" x14ac:dyDescent="0.25">
      <c r="C53" s="47" t="str">
        <f t="shared" si="1"/>
        <v/>
      </c>
      <c r="D53" s="48" t="str">
        <f t="shared" si="0"/>
        <v/>
      </c>
    </row>
    <row r="54" spans="3:4" x14ac:dyDescent="0.25">
      <c r="C54" s="47" t="str">
        <f t="shared" si="1"/>
        <v/>
      </c>
      <c r="D54" s="48" t="str">
        <f t="shared" si="0"/>
        <v/>
      </c>
    </row>
    <row r="55" spans="3:4" x14ac:dyDescent="0.25">
      <c r="C55" s="47" t="str">
        <f t="shared" si="1"/>
        <v/>
      </c>
      <c r="D55" s="48" t="str">
        <f t="shared" si="0"/>
        <v/>
      </c>
    </row>
    <row r="56" spans="3:4" x14ac:dyDescent="0.25">
      <c r="C56" s="47" t="str">
        <f t="shared" si="1"/>
        <v/>
      </c>
      <c r="D56" s="48" t="str">
        <f t="shared" si="0"/>
        <v/>
      </c>
    </row>
    <row r="57" spans="3:4" x14ac:dyDescent="0.25">
      <c r="C57" s="47" t="str">
        <f t="shared" si="1"/>
        <v/>
      </c>
      <c r="D57" s="48" t="str">
        <f t="shared" si="0"/>
        <v/>
      </c>
    </row>
    <row r="58" spans="3:4" x14ac:dyDescent="0.25">
      <c r="C58" s="47" t="str">
        <f t="shared" si="1"/>
        <v/>
      </c>
      <c r="D58" s="48" t="str">
        <f t="shared" si="0"/>
        <v/>
      </c>
    </row>
    <row r="59" spans="3:4" x14ac:dyDescent="0.25">
      <c r="C59" s="47" t="str">
        <f t="shared" si="1"/>
        <v/>
      </c>
      <c r="D59" s="48" t="str">
        <f t="shared" si="0"/>
        <v/>
      </c>
    </row>
    <row r="60" spans="3:4" x14ac:dyDescent="0.25">
      <c r="C60" s="47" t="str">
        <f t="shared" si="1"/>
        <v/>
      </c>
      <c r="D60" s="48" t="str">
        <f t="shared" si="0"/>
        <v/>
      </c>
    </row>
    <row r="61" spans="3:4" x14ac:dyDescent="0.25">
      <c r="C61" s="47" t="str">
        <f t="shared" si="1"/>
        <v/>
      </c>
      <c r="D61" s="48" t="str">
        <f t="shared" si="0"/>
        <v/>
      </c>
    </row>
    <row r="62" spans="3:4" x14ac:dyDescent="0.25">
      <c r="C62" s="47" t="str">
        <f t="shared" si="1"/>
        <v/>
      </c>
      <c r="D62" s="48" t="str">
        <f t="shared" si="0"/>
        <v/>
      </c>
    </row>
    <row r="63" spans="3:4" x14ac:dyDescent="0.25">
      <c r="C63" s="47" t="str">
        <f t="shared" si="1"/>
        <v/>
      </c>
      <c r="D63" s="48" t="str">
        <f t="shared" si="0"/>
        <v/>
      </c>
    </row>
    <row r="64" spans="3:4" x14ac:dyDescent="0.25">
      <c r="C64" s="47" t="str">
        <f t="shared" si="1"/>
        <v/>
      </c>
      <c r="D64" s="48" t="str">
        <f t="shared" si="0"/>
        <v/>
      </c>
    </row>
    <row r="65" spans="3:4" x14ac:dyDescent="0.25">
      <c r="C65" s="47" t="str">
        <f t="shared" si="1"/>
        <v/>
      </c>
      <c r="D65" s="48" t="str">
        <f t="shared" si="0"/>
        <v/>
      </c>
    </row>
    <row r="66" spans="3:4" x14ac:dyDescent="0.25">
      <c r="C66" s="47" t="str">
        <f t="shared" si="1"/>
        <v/>
      </c>
      <c r="D66" s="48" t="str">
        <f t="shared" si="0"/>
        <v/>
      </c>
    </row>
    <row r="67" spans="3:4" x14ac:dyDescent="0.25">
      <c r="C67" s="47" t="str">
        <f t="shared" si="1"/>
        <v/>
      </c>
      <c r="D67" s="48" t="str">
        <f t="shared" si="0"/>
        <v/>
      </c>
    </row>
    <row r="68" spans="3:4" x14ac:dyDescent="0.25">
      <c r="C68" s="47" t="str">
        <f t="shared" si="1"/>
        <v/>
      </c>
      <c r="D68" s="48" t="str">
        <f t="shared" si="0"/>
        <v/>
      </c>
    </row>
    <row r="69" spans="3:4" x14ac:dyDescent="0.25">
      <c r="C69" s="47" t="str">
        <f t="shared" si="1"/>
        <v/>
      </c>
      <c r="D69" s="48" t="str">
        <f t="shared" si="0"/>
        <v/>
      </c>
    </row>
    <row r="70" spans="3:4" x14ac:dyDescent="0.25">
      <c r="C70" s="47" t="str">
        <f t="shared" si="1"/>
        <v/>
      </c>
      <c r="D70" s="48" t="str">
        <f t="shared" si="0"/>
        <v/>
      </c>
    </row>
    <row r="71" spans="3:4" x14ac:dyDescent="0.25">
      <c r="C71" s="47" t="str">
        <f t="shared" si="1"/>
        <v/>
      </c>
      <c r="D71" s="48" t="str">
        <f t="shared" si="0"/>
        <v/>
      </c>
    </row>
    <row r="72" spans="3:4" x14ac:dyDescent="0.25">
      <c r="C72" s="47" t="str">
        <f t="shared" si="1"/>
        <v/>
      </c>
      <c r="D72" s="48" t="str">
        <f t="shared" si="0"/>
        <v/>
      </c>
    </row>
    <row r="73" spans="3:4" x14ac:dyDescent="0.25">
      <c r="C73" s="47" t="str">
        <f t="shared" si="1"/>
        <v/>
      </c>
      <c r="D73" s="48" t="str">
        <f t="shared" si="0"/>
        <v/>
      </c>
    </row>
    <row r="74" spans="3:4" x14ac:dyDescent="0.25">
      <c r="C74" s="47" t="str">
        <f t="shared" si="1"/>
        <v/>
      </c>
      <c r="D74" s="48" t="str">
        <f t="shared" si="0"/>
        <v/>
      </c>
    </row>
    <row r="75" spans="3:4" x14ac:dyDescent="0.25">
      <c r="C75" s="47" t="str">
        <f t="shared" si="1"/>
        <v/>
      </c>
      <c r="D75" s="48" t="str">
        <f t="shared" si="0"/>
        <v/>
      </c>
    </row>
    <row r="76" spans="3:4" x14ac:dyDescent="0.25">
      <c r="C76" s="47" t="str">
        <f t="shared" si="1"/>
        <v/>
      </c>
      <c r="D76" s="48" t="str">
        <f t="shared" si="0"/>
        <v/>
      </c>
    </row>
    <row r="77" spans="3:4" x14ac:dyDescent="0.25">
      <c r="C77" s="47" t="str">
        <f t="shared" si="1"/>
        <v/>
      </c>
      <c r="D77" s="48" t="str">
        <f t="shared" si="0"/>
        <v/>
      </c>
    </row>
    <row r="78" spans="3:4" x14ac:dyDescent="0.25">
      <c r="C78" s="47" t="str">
        <f t="shared" si="1"/>
        <v/>
      </c>
      <c r="D78" s="48" t="str">
        <f t="shared" si="0"/>
        <v/>
      </c>
    </row>
    <row r="79" spans="3:4" x14ac:dyDescent="0.25">
      <c r="C79" s="47" t="str">
        <f t="shared" si="1"/>
        <v/>
      </c>
      <c r="D79" s="48" t="str">
        <f t="shared" si="0"/>
        <v/>
      </c>
    </row>
    <row r="80" spans="3:4" x14ac:dyDescent="0.25">
      <c r="C80" s="47" t="str">
        <f t="shared" si="1"/>
        <v/>
      </c>
      <c r="D80" s="48" t="str">
        <f t="shared" si="0"/>
        <v/>
      </c>
    </row>
    <row r="81" spans="3:4" x14ac:dyDescent="0.25">
      <c r="C81" s="47" t="str">
        <f t="shared" si="1"/>
        <v/>
      </c>
      <c r="D81" s="48" t="str">
        <f t="shared" si="0"/>
        <v/>
      </c>
    </row>
    <row r="82" spans="3:4" x14ac:dyDescent="0.25">
      <c r="C82" s="47" t="str">
        <f t="shared" si="1"/>
        <v/>
      </c>
      <c r="D82" s="48" t="str">
        <f t="shared" ref="D82:D92" si="2">IFERROR(IF(C82&lt;$E$8,0,IF(C82=$E$8,$E$6,"")),"")</f>
        <v/>
      </c>
    </row>
    <row r="83" spans="3:4" x14ac:dyDescent="0.25">
      <c r="C83" s="47" t="str">
        <f t="shared" ref="C83:C92" si="3">IF(C82&lt;$E$8,C82+1,"")</f>
        <v/>
      </c>
      <c r="D83" s="48" t="str">
        <f t="shared" si="2"/>
        <v/>
      </c>
    </row>
    <row r="84" spans="3:4" x14ac:dyDescent="0.25">
      <c r="C84" s="47" t="str">
        <f t="shared" si="3"/>
        <v/>
      </c>
      <c r="D84" s="48" t="str">
        <f t="shared" si="2"/>
        <v/>
      </c>
    </row>
    <row r="85" spans="3:4" x14ac:dyDescent="0.25">
      <c r="C85" s="47" t="str">
        <f t="shared" si="3"/>
        <v/>
      </c>
      <c r="D85" s="48" t="str">
        <f t="shared" si="2"/>
        <v/>
      </c>
    </row>
    <row r="86" spans="3:4" x14ac:dyDescent="0.25">
      <c r="C86" s="47" t="str">
        <f t="shared" si="3"/>
        <v/>
      </c>
      <c r="D86" s="48" t="str">
        <f t="shared" si="2"/>
        <v/>
      </c>
    </row>
    <row r="87" spans="3:4" x14ac:dyDescent="0.25">
      <c r="C87" s="47" t="str">
        <f t="shared" si="3"/>
        <v/>
      </c>
      <c r="D87" s="48" t="str">
        <f t="shared" si="2"/>
        <v/>
      </c>
    </row>
    <row r="88" spans="3:4" x14ac:dyDescent="0.25">
      <c r="C88" s="47" t="str">
        <f t="shared" si="3"/>
        <v/>
      </c>
      <c r="D88" s="48" t="str">
        <f t="shared" si="2"/>
        <v/>
      </c>
    </row>
    <row r="89" spans="3:4" x14ac:dyDescent="0.25">
      <c r="C89" s="47" t="str">
        <f t="shared" si="3"/>
        <v/>
      </c>
      <c r="D89" s="48" t="str">
        <f t="shared" si="2"/>
        <v/>
      </c>
    </row>
    <row r="90" spans="3:4" x14ac:dyDescent="0.25">
      <c r="C90" s="47" t="str">
        <f t="shared" si="3"/>
        <v/>
      </c>
      <c r="D90" s="48" t="str">
        <f t="shared" si="2"/>
        <v/>
      </c>
    </row>
    <row r="91" spans="3:4" x14ac:dyDescent="0.25">
      <c r="C91" s="47" t="str">
        <f t="shared" si="3"/>
        <v/>
      </c>
      <c r="D91" s="48" t="str">
        <f t="shared" si="2"/>
        <v/>
      </c>
    </row>
    <row r="92" spans="3:4" x14ac:dyDescent="0.25">
      <c r="C92" s="47" t="str">
        <f t="shared" si="3"/>
        <v/>
      </c>
      <c r="D92" s="48" t="str">
        <f t="shared" si="2"/>
        <v/>
      </c>
    </row>
  </sheetData>
  <mergeCells count="13">
    <mergeCell ref="I16:J16"/>
    <mergeCell ref="I15:J15"/>
    <mergeCell ref="C13:D13"/>
    <mergeCell ref="I5:K5"/>
    <mergeCell ref="I12:J12"/>
    <mergeCell ref="I13:J13"/>
    <mergeCell ref="C11:D11"/>
    <mergeCell ref="C8:D8"/>
    <mergeCell ref="I11:J11"/>
    <mergeCell ref="C5:E5"/>
    <mergeCell ref="C6:D6"/>
    <mergeCell ref="C7:D7"/>
    <mergeCell ref="I6:J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dluhopisy s kuponem</vt:lpstr>
      <vt:lpstr>diskontovane dluhopisy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maly</dc:creator>
  <cp:lastModifiedBy>lukas maly</cp:lastModifiedBy>
  <dcterms:created xsi:type="dcterms:W3CDTF">2016-10-15T06:22:03Z</dcterms:created>
  <dcterms:modified xsi:type="dcterms:W3CDTF">2016-10-16T05:57:40Z</dcterms:modified>
</cp:coreProperties>
</file>